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300"/>
  </bookViews>
  <sheets>
    <sheet name="II KVARTAL" sheetId="2" r:id="rId1"/>
  </sheets>
  <definedNames>
    <definedName name="_xlnm._FilterDatabase" localSheetId="0" hidden="1">'II KVARTAL'!$A$2:$E$62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4" i="2"/>
  <c r="E61" i="2" l="1"/>
  <c r="F61" i="2" l="1"/>
  <c r="P61" i="2"/>
  <c r="Q61" i="2"/>
  <c r="R61" i="2"/>
  <c r="S61" i="2"/>
  <c r="T61" i="2"/>
  <c r="O61" i="2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G61" i="2" l="1"/>
  <c r="H4" i="2"/>
  <c r="H61" i="2" l="1"/>
  <c r="J61" i="2" l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61" i="2" l="1"/>
  <c r="M7" i="2"/>
  <c r="U7" i="2" s="1"/>
  <c r="L7" i="2"/>
  <c r="M19" i="2"/>
  <c r="U19" i="2" s="1"/>
  <c r="L19" i="2"/>
  <c r="M8" i="2"/>
  <c r="U8" i="2" s="1"/>
  <c r="L8" i="2"/>
  <c r="M5" i="2"/>
  <c r="U5" i="2" s="1"/>
  <c r="L5" i="2"/>
  <c r="M9" i="2"/>
  <c r="U9" i="2" s="1"/>
  <c r="L9" i="2"/>
  <c r="M13" i="2"/>
  <c r="U13" i="2" s="1"/>
  <c r="L13" i="2"/>
  <c r="M17" i="2"/>
  <c r="U17" i="2" s="1"/>
  <c r="L17" i="2"/>
  <c r="M21" i="2"/>
  <c r="U21" i="2" s="1"/>
  <c r="L21" i="2"/>
  <c r="M25" i="2"/>
  <c r="U25" i="2" s="1"/>
  <c r="L25" i="2"/>
  <c r="M29" i="2"/>
  <c r="U29" i="2" s="1"/>
  <c r="L29" i="2"/>
  <c r="M33" i="2"/>
  <c r="U33" i="2" s="1"/>
  <c r="L33" i="2"/>
  <c r="M37" i="2"/>
  <c r="U37" i="2" s="1"/>
  <c r="L37" i="2"/>
  <c r="M41" i="2"/>
  <c r="U41" i="2" s="1"/>
  <c r="L41" i="2"/>
  <c r="M45" i="2"/>
  <c r="U45" i="2" s="1"/>
  <c r="L45" i="2"/>
  <c r="M49" i="2"/>
  <c r="U49" i="2" s="1"/>
  <c r="L49" i="2"/>
  <c r="M53" i="2"/>
  <c r="U53" i="2" s="1"/>
  <c r="L53" i="2"/>
  <c r="M57" i="2"/>
  <c r="U57" i="2" s="1"/>
  <c r="L57" i="2"/>
  <c r="M15" i="2"/>
  <c r="U15" i="2" s="1"/>
  <c r="L15" i="2"/>
  <c r="M12" i="2"/>
  <c r="U12" i="2" s="1"/>
  <c r="L12" i="2"/>
  <c r="M6" i="2"/>
  <c r="U6" i="2" s="1"/>
  <c r="L6" i="2"/>
  <c r="M10" i="2"/>
  <c r="U10" i="2" s="1"/>
  <c r="L10" i="2"/>
  <c r="M14" i="2"/>
  <c r="U14" i="2" s="1"/>
  <c r="L14" i="2"/>
  <c r="M18" i="2"/>
  <c r="U18" i="2" s="1"/>
  <c r="L18" i="2"/>
  <c r="M22" i="2"/>
  <c r="U22" i="2" s="1"/>
  <c r="L22" i="2"/>
  <c r="M26" i="2"/>
  <c r="U26" i="2" s="1"/>
  <c r="L26" i="2"/>
  <c r="M30" i="2"/>
  <c r="U30" i="2" s="1"/>
  <c r="L30" i="2"/>
  <c r="M34" i="2"/>
  <c r="U34" i="2" s="1"/>
  <c r="L34" i="2"/>
  <c r="M38" i="2"/>
  <c r="U38" i="2" s="1"/>
  <c r="L38" i="2"/>
  <c r="M42" i="2"/>
  <c r="U42" i="2" s="1"/>
  <c r="L42" i="2"/>
  <c r="M46" i="2"/>
  <c r="U46" i="2" s="1"/>
  <c r="L46" i="2"/>
  <c r="M50" i="2"/>
  <c r="U50" i="2" s="1"/>
  <c r="L50" i="2"/>
  <c r="M54" i="2"/>
  <c r="U54" i="2" s="1"/>
  <c r="L54" i="2"/>
  <c r="M58" i="2"/>
  <c r="U58" i="2" s="1"/>
  <c r="L58" i="2"/>
  <c r="M11" i="2"/>
  <c r="U11" i="2" s="1"/>
  <c r="L11" i="2"/>
  <c r="M23" i="2"/>
  <c r="U23" i="2" s="1"/>
  <c r="L23" i="2"/>
  <c r="M27" i="2"/>
  <c r="U27" i="2" s="1"/>
  <c r="L27" i="2"/>
  <c r="M31" i="2"/>
  <c r="U31" i="2" s="1"/>
  <c r="L31" i="2"/>
  <c r="M35" i="2"/>
  <c r="U35" i="2" s="1"/>
  <c r="L35" i="2"/>
  <c r="M39" i="2"/>
  <c r="U39" i="2" s="1"/>
  <c r="L39" i="2"/>
  <c r="M43" i="2"/>
  <c r="U43" i="2" s="1"/>
  <c r="L43" i="2"/>
  <c r="M47" i="2"/>
  <c r="U47" i="2" s="1"/>
  <c r="L47" i="2"/>
  <c r="M51" i="2"/>
  <c r="U51" i="2" s="1"/>
  <c r="L51" i="2"/>
  <c r="M55" i="2"/>
  <c r="U55" i="2" s="1"/>
  <c r="L55" i="2"/>
  <c r="M59" i="2"/>
  <c r="U59" i="2" s="1"/>
  <c r="L59" i="2"/>
  <c r="M16" i="2"/>
  <c r="U16" i="2" s="1"/>
  <c r="L16" i="2"/>
  <c r="M20" i="2"/>
  <c r="U20" i="2" s="1"/>
  <c r="L20" i="2"/>
  <c r="M24" i="2"/>
  <c r="U24" i="2" s="1"/>
  <c r="L24" i="2"/>
  <c r="M28" i="2"/>
  <c r="U28" i="2" s="1"/>
  <c r="L28" i="2"/>
  <c r="M32" i="2"/>
  <c r="U32" i="2" s="1"/>
  <c r="L32" i="2"/>
  <c r="M36" i="2"/>
  <c r="U36" i="2" s="1"/>
  <c r="L36" i="2"/>
  <c r="M40" i="2"/>
  <c r="U40" i="2" s="1"/>
  <c r="L40" i="2"/>
  <c r="M44" i="2"/>
  <c r="U44" i="2" s="1"/>
  <c r="L44" i="2"/>
  <c r="M48" i="2"/>
  <c r="U48" i="2" s="1"/>
  <c r="L48" i="2"/>
  <c r="M52" i="2"/>
  <c r="U52" i="2" s="1"/>
  <c r="L52" i="2"/>
  <c r="M56" i="2"/>
  <c r="U56" i="2" s="1"/>
  <c r="L56" i="2"/>
  <c r="M60" i="2"/>
  <c r="U60" i="2" s="1"/>
  <c r="L60" i="2"/>
  <c r="M4" i="2"/>
  <c r="U4" i="2" s="1"/>
  <c r="L4" i="2"/>
  <c r="M61" i="2" l="1"/>
  <c r="U61" i="2"/>
  <c r="U62" i="2" s="1"/>
  <c r="I6" i="2" l="1"/>
  <c r="I10" i="2"/>
  <c r="I14" i="2"/>
  <c r="I18" i="2"/>
  <c r="I22" i="2"/>
  <c r="I7" i="2"/>
  <c r="I11" i="2"/>
  <c r="I19" i="2"/>
  <c r="I23" i="2"/>
  <c r="I8" i="2"/>
  <c r="I12" i="2"/>
  <c r="I16" i="2"/>
  <c r="I20" i="2"/>
  <c r="I5" i="2"/>
  <c r="I9" i="2"/>
  <c r="I13" i="2"/>
  <c r="I17" i="2"/>
  <c r="I21" i="2"/>
  <c r="I15" i="2"/>
  <c r="I56" i="2"/>
  <c r="I52" i="2"/>
  <c r="I29" i="2"/>
  <c r="I47" i="2"/>
  <c r="I31" i="2"/>
  <c r="I49" i="2"/>
  <c r="I25" i="2"/>
  <c r="I50" i="2"/>
  <c r="I34" i="2"/>
  <c r="I28" i="2"/>
  <c r="I36" i="2"/>
  <c r="I53" i="2"/>
  <c r="I39" i="2"/>
  <c r="I37" i="2"/>
  <c r="I58" i="2"/>
  <c r="I26" i="2"/>
  <c r="I24" i="2"/>
  <c r="I51" i="2"/>
  <c r="I35" i="2"/>
  <c r="I57" i="2"/>
  <c r="I33" i="2"/>
  <c r="I54" i="2"/>
  <c r="I44" i="2"/>
  <c r="I48" i="2"/>
  <c r="I40" i="2"/>
  <c r="I59" i="2"/>
  <c r="I43" i="2"/>
  <c r="I27" i="2"/>
  <c r="I41" i="2"/>
  <c r="I46" i="2"/>
  <c r="I30" i="2"/>
  <c r="I32" i="2"/>
  <c r="I55" i="2"/>
  <c r="I42" i="2"/>
  <c r="I60" i="2"/>
  <c r="I45" i="2"/>
  <c r="I38" i="2"/>
  <c r="I4" i="2"/>
  <c r="L61" i="2"/>
  <c r="N5" i="2" l="1"/>
  <c r="V5" i="2" s="1"/>
  <c r="W5" i="2" s="1"/>
  <c r="N9" i="2"/>
  <c r="V9" i="2" s="1"/>
  <c r="W9" i="2" s="1"/>
  <c r="N13" i="2"/>
  <c r="V13" i="2" s="1"/>
  <c r="W13" i="2" s="1"/>
  <c r="N17" i="2"/>
  <c r="V17" i="2" s="1"/>
  <c r="W17" i="2" s="1"/>
  <c r="N21" i="2"/>
  <c r="V21" i="2" s="1"/>
  <c r="W21" i="2" s="1"/>
  <c r="N25" i="2"/>
  <c r="V25" i="2" s="1"/>
  <c r="W25" i="2" s="1"/>
  <c r="N29" i="2"/>
  <c r="V29" i="2" s="1"/>
  <c r="W29" i="2" s="1"/>
  <c r="N33" i="2"/>
  <c r="V33" i="2" s="1"/>
  <c r="W33" i="2" s="1"/>
  <c r="N37" i="2"/>
  <c r="V37" i="2" s="1"/>
  <c r="W37" i="2" s="1"/>
  <c r="N41" i="2"/>
  <c r="V41" i="2" s="1"/>
  <c r="W41" i="2" s="1"/>
  <c r="N45" i="2"/>
  <c r="V45" i="2" s="1"/>
  <c r="W45" i="2" s="1"/>
  <c r="N49" i="2"/>
  <c r="V49" i="2" s="1"/>
  <c r="W49" i="2" s="1"/>
  <c r="N53" i="2"/>
  <c r="V53" i="2" s="1"/>
  <c r="W53" i="2" s="1"/>
  <c r="N57" i="2"/>
  <c r="V57" i="2" s="1"/>
  <c r="W57" i="2" s="1"/>
  <c r="N16" i="2"/>
  <c r="V16" i="2" s="1"/>
  <c r="W16" i="2" s="1"/>
  <c r="N24" i="2"/>
  <c r="V24" i="2" s="1"/>
  <c r="W24" i="2" s="1"/>
  <c r="N28" i="2"/>
  <c r="V28" i="2" s="1"/>
  <c r="W28" i="2" s="1"/>
  <c r="N40" i="2"/>
  <c r="V40" i="2" s="1"/>
  <c r="W40" i="2" s="1"/>
  <c r="N52" i="2"/>
  <c r="V52" i="2" s="1"/>
  <c r="W52" i="2" s="1"/>
  <c r="N6" i="2"/>
  <c r="V6" i="2" s="1"/>
  <c r="W6" i="2" s="1"/>
  <c r="N10" i="2"/>
  <c r="V10" i="2" s="1"/>
  <c r="W10" i="2" s="1"/>
  <c r="N14" i="2"/>
  <c r="V14" i="2" s="1"/>
  <c r="W14" i="2" s="1"/>
  <c r="N18" i="2"/>
  <c r="V18" i="2" s="1"/>
  <c r="W18" i="2" s="1"/>
  <c r="N22" i="2"/>
  <c r="V22" i="2" s="1"/>
  <c r="W22" i="2" s="1"/>
  <c r="N26" i="2"/>
  <c r="V26" i="2" s="1"/>
  <c r="W26" i="2" s="1"/>
  <c r="N30" i="2"/>
  <c r="V30" i="2" s="1"/>
  <c r="W30" i="2" s="1"/>
  <c r="N34" i="2"/>
  <c r="V34" i="2" s="1"/>
  <c r="W34" i="2" s="1"/>
  <c r="N38" i="2"/>
  <c r="V38" i="2" s="1"/>
  <c r="W38" i="2" s="1"/>
  <c r="N42" i="2"/>
  <c r="V42" i="2" s="1"/>
  <c r="W42" i="2" s="1"/>
  <c r="N46" i="2"/>
  <c r="V46" i="2" s="1"/>
  <c r="W46" i="2" s="1"/>
  <c r="N50" i="2"/>
  <c r="V50" i="2" s="1"/>
  <c r="W50" i="2" s="1"/>
  <c r="N54" i="2"/>
  <c r="V54" i="2" s="1"/>
  <c r="W54" i="2" s="1"/>
  <c r="N58" i="2"/>
  <c r="V58" i="2" s="1"/>
  <c r="W58" i="2" s="1"/>
  <c r="N12" i="2"/>
  <c r="V12" i="2" s="1"/>
  <c r="W12" i="2" s="1"/>
  <c r="N32" i="2"/>
  <c r="V32" i="2" s="1"/>
  <c r="W32" i="2" s="1"/>
  <c r="N44" i="2"/>
  <c r="V44" i="2" s="1"/>
  <c r="W44" i="2" s="1"/>
  <c r="N60" i="2"/>
  <c r="V60" i="2" s="1"/>
  <c r="W60" i="2" s="1"/>
  <c r="N7" i="2"/>
  <c r="V7" i="2" s="1"/>
  <c r="W7" i="2" s="1"/>
  <c r="N11" i="2"/>
  <c r="V11" i="2" s="1"/>
  <c r="W11" i="2" s="1"/>
  <c r="N15" i="2"/>
  <c r="V15" i="2" s="1"/>
  <c r="W15" i="2" s="1"/>
  <c r="N19" i="2"/>
  <c r="V19" i="2" s="1"/>
  <c r="W19" i="2" s="1"/>
  <c r="N23" i="2"/>
  <c r="V23" i="2" s="1"/>
  <c r="W23" i="2" s="1"/>
  <c r="N27" i="2"/>
  <c r="V27" i="2" s="1"/>
  <c r="W27" i="2" s="1"/>
  <c r="N31" i="2"/>
  <c r="V31" i="2" s="1"/>
  <c r="W31" i="2" s="1"/>
  <c r="N35" i="2"/>
  <c r="V35" i="2" s="1"/>
  <c r="W35" i="2" s="1"/>
  <c r="N39" i="2"/>
  <c r="V39" i="2" s="1"/>
  <c r="W39" i="2" s="1"/>
  <c r="N43" i="2"/>
  <c r="V43" i="2" s="1"/>
  <c r="W43" i="2" s="1"/>
  <c r="N47" i="2"/>
  <c r="V47" i="2" s="1"/>
  <c r="W47" i="2" s="1"/>
  <c r="N51" i="2"/>
  <c r="V51" i="2" s="1"/>
  <c r="W51" i="2" s="1"/>
  <c r="N55" i="2"/>
  <c r="V55" i="2" s="1"/>
  <c r="W55" i="2" s="1"/>
  <c r="N59" i="2"/>
  <c r="V59" i="2" s="1"/>
  <c r="W59" i="2" s="1"/>
  <c r="N8" i="2"/>
  <c r="V8" i="2" s="1"/>
  <c r="W8" i="2" s="1"/>
  <c r="N20" i="2"/>
  <c r="V20" i="2" s="1"/>
  <c r="W20" i="2" s="1"/>
  <c r="N36" i="2"/>
  <c r="V36" i="2" s="1"/>
  <c r="W36" i="2" s="1"/>
  <c r="N48" i="2"/>
  <c r="V48" i="2" s="1"/>
  <c r="W48" i="2" s="1"/>
  <c r="N56" i="2"/>
  <c r="V56" i="2" s="1"/>
  <c r="W56" i="2" s="1"/>
  <c r="I61" i="2"/>
  <c r="L62" i="2"/>
  <c r="N4" i="2"/>
  <c r="N61" i="2" l="1"/>
  <c r="V61" i="2" s="1"/>
  <c r="V4" i="2"/>
  <c r="W4" i="2" l="1"/>
</calcChain>
</file>

<file path=xl/sharedStrings.xml><?xml version="1.0" encoding="utf-8"?>
<sst xmlns="http://schemas.openxmlformats.org/spreadsheetml/2006/main" count="147" uniqueCount="147">
  <si>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</si>
  <si>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</si>
  <si>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</si>
  <si>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</si>
  <si>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</si>
  <si>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</si>
  <si>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</si>
  <si>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</si>
  <si>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</si>
  <si>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</si>
  <si>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</si>
  <si>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</si>
  <si>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</si>
  <si>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</si>
  <si>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</si>
  <si>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</si>
  <si>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</si>
  <si>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</si>
  <si>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</si>
  <si>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</si>
  <si>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</si>
  <si>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</si>
  <si>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</si>
  <si>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</si>
  <si>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</si>
  <si>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</si>
  <si>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</si>
  <si>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</si>
  <si>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</si>
  <si>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</si>
  <si>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</si>
  <si>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</si>
  <si>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</si>
  <si>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</si>
  <si>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</si>
  <si>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</si>
  <si>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</si>
  <si>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</si>
  <si>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</si>
  <si>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</si>
  <si>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</si>
  <si>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</si>
  <si>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</si>
  <si>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</si>
  <si>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</si>
  <si>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</si>
  <si>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</si>
  <si>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</si>
  <si>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</si>
  <si>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</si>
  <si>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</si>
  <si>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</si>
  <si>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</si>
  <si>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</si>
  <si>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</si>
  <si>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</si>
  <si>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</si>
  <si>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</si>
  <si>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</si>
  <si>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</si>
  <si>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</si>
  <si>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</si>
  <si>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</si>
  <si>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</si>
  <si>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</si>
  <si>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</si>
  <si>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</si>
  <si>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</si>
  <si>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</si>
  <si>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</si>
  <si>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</si>
  <si>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</si>
  <si>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</si>
  <si>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</si>
  <si>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</si>
  <si>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</si>
  <si>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</si>
  <si>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</si>
  <si>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</si>
  <si>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</si>
  <si>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</si>
  <si>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</si>
  <si>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</si>
  <si>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</si>
  <si>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</si>
  <si>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</si>
  <si>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</si>
  <si>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</si>
  <si>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</si>
  <si>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</si>
  <si>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</si>
  <si>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</si>
  <si>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</si>
  <si>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</si>
  <si>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</si>
  <si>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</si>
  <si>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</si>
  <si>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</si>
  <si>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</si>
  <si>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</si>
  <si>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</si>
  <si>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</si>
  <si>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</si>
  <si>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</si>
  <si>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</si>
  <si>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</si>
  <si>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</si>
  <si>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Sredstva za DSG učinak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</si>
  <si>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</si>
  <si>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</si>
  <si>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</si>
  <si>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ZDRAVSTVENA USTANOVA</t>
  </si>
  <si>
    <t>DSG Učinak - udeo u ukupnim koeficijentima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</si>
  <si>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</si>
  <si>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</si>
  <si>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</si>
  <si>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</si>
  <si>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</si>
  <si>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</si>
  <si>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</si>
  <si>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</si>
  <si>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</si>
  <si>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</si>
  <si>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</si>
  <si>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</si>
  <si>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</si>
  <si>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</si>
  <si>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</si>
  <si>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</si>
  <si>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</si>
  <si>
    <t>Varijabilni deo naknade - Prilog 2 Pravilnika o ugovaranju ZZ za 2020. godinu</t>
  </si>
  <si>
    <t>1/4 Varijabilnog dela za 2020. godinu (kvartal)</t>
  </si>
  <si>
    <t>80% Varijabilnog dela 2020. za kvartal + razlika za kvalitet za kvartal</t>
  </si>
  <si>
    <t>20% Varijabilnog dela 2020. za kvartal</t>
  </si>
  <si>
    <t>7= 4 + 5 +6</t>
  </si>
  <si>
    <t>8 = 7 /(suma 7)</t>
  </si>
  <si>
    <t>10 = 9 / 4 (četvrtina)</t>
  </si>
  <si>
    <t>11 = 0,8* 10</t>
  </si>
  <si>
    <t>12 = 0,2* 10</t>
  </si>
  <si>
    <t>13 = 8 * (suma 11)</t>
  </si>
  <si>
    <t>19 = 14+ 15 + 16+ 17 +18</t>
  </si>
  <si>
    <t>20 = 0.2* 19* 11</t>
  </si>
  <si>
    <t>21 = 13+ 20</t>
  </si>
  <si>
    <t>22 = 21/ 10</t>
  </si>
  <si>
    <t>Suma koeficijenata po ZU - april</t>
  </si>
  <si>
    <t>Suma koeficijenata po ZU  - maj</t>
  </si>
  <si>
    <t>Suma koeficijenata po ZU 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</si>
</sst>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6" xfId="0" applyNumberFormat="1" applyFill="1" applyBorder="1"/>
    <xf numFmtId="3" fontId="0" fillId="4" borderId="9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5" fillId="3" borderId="5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5" fillId="0" borderId="6" xfId="0" applyFont="1" applyFill="1" applyBorder="1"/>
    <xf numFmtId="1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/>
    <xf numFmtId="3" fontId="5" fillId="0" borderId="4" xfId="0" applyNumberFormat="1" applyFont="1" applyFill="1" applyBorder="1"/>
    <xf numFmtId="3" fontId="5" fillId="0" borderId="4" xfId="1" applyNumberFormat="1" applyFont="1" applyFill="1" applyBorder="1" applyAlignment="1" applyProtection="1">
      <alignment horizontal="right" wrapText="1"/>
    </xf>
    <xf numFmtId="3" fontId="5" fillId="0" borderId="4" xfId="0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165" fontId="5" fillId="3" borderId="4" xfId="0" applyNumberFormat="1" applyFont="1" applyFill="1" applyBorder="1"/>
    <xf numFmtId="0" fontId="0" fillId="0" borderId="0" xfId="0" applyBorder="1"/>
    <xf numFmtId="0" fontId="5" fillId="3" borderId="0" xfId="0" applyNumberFormat="1" applyFont="1" applyFill="1" applyBorder="1"/>
    <xf numFmtId="4" fontId="5" fillId="3" borderId="0" xfId="0" applyNumberFormat="1" applyFont="1" applyFill="1" applyBorder="1"/>
    <xf numFmtId="3" fontId="5" fillId="3" borderId="6" xfId="0" applyNumberFormat="1" applyFont="1" applyFill="1" applyBorder="1" applyAlignment="1" applyProtection="1">
      <alignment horizontal="right" wrapText="1"/>
    </xf>
    <xf numFmtId="3" fontId="5" fillId="4" borderId="5" xfId="0" applyNumberFormat="1" applyFont="1" applyFill="1" applyBorder="1"/>
    <xf numFmtId="0" fontId="5" fillId="4" borderId="6" xfId="0" applyNumberFormat="1" applyFont="1" applyFill="1" applyBorder="1"/>
    <xf numFmtId="3" fontId="0" fillId="0" borderId="6" xfId="0" applyNumberFormat="1" applyBorder="1"/>
    <xf numFmtId="4" fontId="5" fillId="3" borderId="0" xfId="0" applyNumberFormat="1" applyFont="1" applyFill="1"/>
    <xf numFmtId="4" fontId="5" fillId="0" borderId="0" xfId="0" applyNumberFormat="1" applyFont="1" applyFill="1"/>
    <xf numFmtId="4" fontId="5" fillId="3" borderId="4" xfId="0" applyNumberFormat="1" applyFont="1" applyFill="1" applyBorder="1"/>
    <xf numFmtId="3" fontId="0" fillId="0" borderId="0" xfId="0" applyNumberFormat="1"/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5050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zoomScale="82" zoomScaleNormal="82" workbookViewId="0">
      <selection activeCell="C2" sqref="C2"/>
    </sheetView>
  </sheetViews>
  <sheetFormatPr defaultColWidth="9.140625" defaultRowHeight="15" x14ac:dyDescent="0.25"/>
  <cols>
    <col min="1" max="1" width="6.5703125" customWidth="1"/>
    <col min="2" max="2" width="12.140625" customWidth="1"/>
    <col min="3" max="3" width="68" customWidth="1"/>
    <col min="4" max="4" width="10.42578125" customWidth="1"/>
    <col min="5" max="5" width="13.140625" customWidth="1"/>
    <col min="6" max="8" width="13.42578125" customWidth="1"/>
    <col min="9" max="9" width="15.7109375" customWidth="1"/>
    <col min="10" max="10" width="14.85546875" customWidth="1"/>
    <col min="11" max="11" width="23.140625" customWidth="1"/>
    <col min="12" max="12" width="15.7109375" customWidth="1"/>
    <col min="13" max="13" width="12.7109375" customWidth="1"/>
    <col min="14" max="14" width="13.85546875" customWidth="1"/>
    <col min="15" max="19" width="7.85546875" customWidth="1"/>
    <col min="20" max="20" width="13.85546875" customWidth="1"/>
    <col min="21" max="21" width="13.28515625" style="56" customWidth="1"/>
    <col min="22" max="22" width="13.28515625" customWidth="1"/>
    <col min="23" max="23" width="16.42578125" customWidth="1"/>
    <col min="24" max="24" width="14.42578125" bestFit="1" customWidth="1"/>
  </cols>
  <sheetData>
    <row r="1" spans="1:24" ht="18.75" customHeight="1" x14ac:dyDescent="0.3">
      <c r="A1" s="60"/>
      <c r="B1" s="60"/>
      <c r="C1" s="60"/>
      <c r="D1" s="60"/>
      <c r="E1" s="60"/>
      <c r="F1" s="60"/>
      <c r="G1" s="60"/>
      <c r="H1" s="60"/>
      <c r="I1" s="60"/>
    </row>
    <row r="2" spans="1:24" ht="129.75" customHeight="1" x14ac:dyDescent="0.25">
      <c r="A2" s="1" t="s">
        <v>0</v>
      </c>
      <c r="B2" s="1" t="s">
        <v>1</v>
      </c>
      <c r="C2" s="1" t="s">
        <v>111</v>
      </c>
      <c r="D2" s="1" t="s">
        <v>2</v>
      </c>
      <c r="E2" s="1" t="s">
        <v>144</v>
      </c>
      <c r="F2" s="1" t="s">
        <v>145</v>
      </c>
      <c r="G2" s="1" t="s">
        <v>146</v>
      </c>
      <c r="H2" s="1" t="s">
        <v>106</v>
      </c>
      <c r="I2" s="1" t="s">
        <v>112</v>
      </c>
      <c r="J2" s="1" t="s">
        <v>130</v>
      </c>
      <c r="K2" s="1" t="s">
        <v>131</v>
      </c>
      <c r="L2" s="1" t="s">
        <v>132</v>
      </c>
      <c r="M2" s="1" t="s">
        <v>133</v>
      </c>
      <c r="N2" s="1" t="s">
        <v>107</v>
      </c>
      <c r="O2" s="35" t="s">
        <v>3</v>
      </c>
      <c r="P2" s="35" t="s">
        <v>4</v>
      </c>
      <c r="Q2" s="35" t="s">
        <v>5</v>
      </c>
      <c r="R2" s="35" t="s">
        <v>6</v>
      </c>
      <c r="S2" s="35" t="s">
        <v>7</v>
      </c>
      <c r="T2" s="1" t="s">
        <v>113</v>
      </c>
      <c r="U2" s="57" t="s">
        <v>108</v>
      </c>
      <c r="V2" s="1" t="s">
        <v>109</v>
      </c>
      <c r="W2" s="1" t="s">
        <v>110</v>
      </c>
    </row>
    <row r="3" spans="1:24" s="34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 t="s">
        <v>134</v>
      </c>
      <c r="I3" s="2" t="s">
        <v>135</v>
      </c>
      <c r="J3" s="2">
        <v>9</v>
      </c>
      <c r="K3" s="25" t="s">
        <v>136</v>
      </c>
      <c r="L3" s="2" t="s">
        <v>137</v>
      </c>
      <c r="M3" s="2" t="s">
        <v>138</v>
      </c>
      <c r="N3" s="2" t="s">
        <v>139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 t="s">
        <v>140</v>
      </c>
      <c r="U3" s="58" t="s">
        <v>141</v>
      </c>
      <c r="V3" s="2" t="s">
        <v>142</v>
      </c>
      <c r="W3" s="2" t="s">
        <v>143</v>
      </c>
    </row>
    <row r="4" spans="1:24" s="8" customFormat="1" x14ac:dyDescent="0.25">
      <c r="A4" s="3">
        <v>1</v>
      </c>
      <c r="B4" s="27" t="s">
        <v>8</v>
      </c>
      <c r="C4" s="4" t="s">
        <v>9</v>
      </c>
      <c r="D4" s="5">
        <v>1</v>
      </c>
      <c r="E4" s="6">
        <v>615.41000000000145</v>
      </c>
      <c r="F4" s="24">
        <v>811.64000000000226</v>
      </c>
      <c r="G4" s="52">
        <v>905.01000000000261</v>
      </c>
      <c r="H4" s="24">
        <f>SUM(E4:G4)</f>
        <v>2332.0600000000063</v>
      </c>
      <c r="I4" s="45">
        <f>H4/$H$61</f>
        <v>8.3095958896637692E-3</v>
      </c>
      <c r="J4" s="6">
        <v>47171000</v>
      </c>
      <c r="K4" s="6">
        <f>J4/4</f>
        <v>11792750</v>
      </c>
      <c r="L4" s="7">
        <f>K4*0.8</f>
        <v>9434200</v>
      </c>
      <c r="M4" s="7">
        <f t="shared" ref="M4:M60" si="0">K4*0.2</f>
        <v>2358550</v>
      </c>
      <c r="N4" s="5">
        <f>I4*$L$61</f>
        <v>11539052.193495298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5">
        <f>O4+P4+Q4+R4+S4</f>
        <v>5</v>
      </c>
      <c r="U4" s="5">
        <f>0.2*T4*M4</f>
        <v>2358550</v>
      </c>
      <c r="V4" s="29">
        <f t="shared" ref="V4:V61" si="1">N4+U4</f>
        <v>13897602.193495298</v>
      </c>
      <c r="W4" s="30">
        <f>V4/K4</f>
        <v>1.1784869681368042</v>
      </c>
      <c r="X4" s="53"/>
    </row>
    <row r="5" spans="1:24" s="8" customFormat="1" x14ac:dyDescent="0.25">
      <c r="A5" s="9">
        <v>2</v>
      </c>
      <c r="B5" s="28" t="s">
        <v>10</v>
      </c>
      <c r="C5" s="10" t="s">
        <v>11</v>
      </c>
      <c r="D5" s="5">
        <v>1</v>
      </c>
      <c r="E5" s="6">
        <v>483.58000000000317</v>
      </c>
      <c r="F5" s="24">
        <v>454.24000000000314</v>
      </c>
      <c r="G5" s="52">
        <v>760.81000000000131</v>
      </c>
      <c r="H5" s="24">
        <f t="shared" ref="H5:H60" si="2">SUM(E5:G5)</f>
        <v>1698.6300000000076</v>
      </c>
      <c r="I5" s="45">
        <f t="shared" ref="I5:I60" si="3">H5/$H$61</f>
        <v>6.0525581957838097E-3</v>
      </c>
      <c r="J5" s="11">
        <v>48248000</v>
      </c>
      <c r="K5" s="6">
        <f t="shared" ref="K5:K60" si="4">J5/4</f>
        <v>12062000</v>
      </c>
      <c r="L5" s="7">
        <f t="shared" ref="L5:L60" si="5">K5*0.8</f>
        <v>9649600</v>
      </c>
      <c r="M5" s="7">
        <f t="shared" si="0"/>
        <v>2412400</v>
      </c>
      <c r="N5" s="5">
        <f t="shared" ref="N5:N60" si="6">I5*$L$61</f>
        <v>8404835.3075979818</v>
      </c>
      <c r="O5" s="26">
        <v>1</v>
      </c>
      <c r="P5" s="26">
        <v>1</v>
      </c>
      <c r="Q5" s="26">
        <v>1</v>
      </c>
      <c r="R5" s="26">
        <v>1</v>
      </c>
      <c r="S5" s="26">
        <v>1</v>
      </c>
      <c r="T5" s="5">
        <f t="shared" ref="T5:T59" si="7">O5+P5+Q5+R5+S5</f>
        <v>5</v>
      </c>
      <c r="U5" s="5">
        <f t="shared" ref="U5:U60" si="8">0.2*T5*M5</f>
        <v>2412400</v>
      </c>
      <c r="V5" s="29">
        <f t="shared" si="1"/>
        <v>10817235.307597982</v>
      </c>
      <c r="W5" s="30">
        <f t="shared" ref="W5:W60" si="9">V5/K5</f>
        <v>0.8968027945281033</v>
      </c>
      <c r="X5" s="53"/>
    </row>
    <row r="6" spans="1:24" s="8" customFormat="1" x14ac:dyDescent="0.25">
      <c r="A6" s="9">
        <v>3</v>
      </c>
      <c r="B6" s="28" t="s">
        <v>12</v>
      </c>
      <c r="C6" s="10" t="s">
        <v>13</v>
      </c>
      <c r="D6" s="5">
        <v>1</v>
      </c>
      <c r="E6" s="6">
        <v>529.96000000000231</v>
      </c>
      <c r="F6" s="24">
        <v>573.94000000000165</v>
      </c>
      <c r="G6" s="52">
        <v>938.63999999999942</v>
      </c>
      <c r="H6" s="24">
        <f t="shared" si="2"/>
        <v>2042.5400000000034</v>
      </c>
      <c r="I6" s="45">
        <f t="shared" si="3"/>
        <v>7.2779782631981231E-3</v>
      </c>
      <c r="J6" s="11">
        <v>57557000</v>
      </c>
      <c r="K6" s="6">
        <f t="shared" si="4"/>
        <v>14389250</v>
      </c>
      <c r="L6" s="7">
        <f t="shared" si="5"/>
        <v>11511400</v>
      </c>
      <c r="M6" s="7">
        <f t="shared" si="0"/>
        <v>2877850</v>
      </c>
      <c r="N6" s="5">
        <f t="shared" si="6"/>
        <v>10106504.835768316</v>
      </c>
      <c r="O6" s="26">
        <v>0</v>
      </c>
      <c r="P6" s="26">
        <v>1</v>
      </c>
      <c r="Q6" s="26">
        <v>1</v>
      </c>
      <c r="R6" s="26">
        <v>1</v>
      </c>
      <c r="S6" s="26">
        <v>1</v>
      </c>
      <c r="T6" s="5">
        <f t="shared" si="7"/>
        <v>4</v>
      </c>
      <c r="U6" s="5">
        <f t="shared" si="8"/>
        <v>2302280</v>
      </c>
      <c r="V6" s="29">
        <f t="shared" si="1"/>
        <v>12408784.835768316</v>
      </c>
      <c r="W6" s="30">
        <f>V6/K6</f>
        <v>0.86236494853924395</v>
      </c>
      <c r="X6" s="53"/>
    </row>
    <row r="7" spans="1:24" s="8" customFormat="1" x14ac:dyDescent="0.25">
      <c r="A7" s="9">
        <v>4</v>
      </c>
      <c r="B7" s="28" t="s">
        <v>14</v>
      </c>
      <c r="C7" s="10" t="s">
        <v>119</v>
      </c>
      <c r="D7" s="5">
        <v>1</v>
      </c>
      <c r="E7" s="6">
        <v>647.82999999999913</v>
      </c>
      <c r="F7" s="24">
        <v>749.53999999999769</v>
      </c>
      <c r="G7" s="52">
        <v>756.99999999999693</v>
      </c>
      <c r="H7" s="24">
        <f t="shared" si="2"/>
        <v>2154.3699999999935</v>
      </c>
      <c r="I7" s="45">
        <f t="shared" si="3"/>
        <v>7.6764509047000636E-3</v>
      </c>
      <c r="J7" s="11">
        <v>51897000</v>
      </c>
      <c r="K7" s="6">
        <f t="shared" si="4"/>
        <v>12974250</v>
      </c>
      <c r="L7" s="7">
        <f t="shared" si="5"/>
        <v>10379400</v>
      </c>
      <c r="M7" s="7">
        <f t="shared" si="0"/>
        <v>2594850</v>
      </c>
      <c r="N7" s="5">
        <f t="shared" si="6"/>
        <v>10659840.601914324</v>
      </c>
      <c r="O7" s="26">
        <v>0</v>
      </c>
      <c r="P7" s="26">
        <v>1</v>
      </c>
      <c r="Q7" s="26">
        <v>1</v>
      </c>
      <c r="R7" s="26">
        <v>0</v>
      </c>
      <c r="S7" s="26">
        <v>0</v>
      </c>
      <c r="T7" s="5">
        <f t="shared" si="7"/>
        <v>2</v>
      </c>
      <c r="U7" s="5">
        <f t="shared" si="8"/>
        <v>1037940</v>
      </c>
      <c r="V7" s="29">
        <f t="shared" si="1"/>
        <v>11697780.601914324</v>
      </c>
      <c r="W7" s="30">
        <f t="shared" si="9"/>
        <v>0.90161516865439806</v>
      </c>
    </row>
    <row r="8" spans="1:24" s="8" customFormat="1" x14ac:dyDescent="0.25">
      <c r="A8" s="9">
        <v>5</v>
      </c>
      <c r="B8" s="28" t="s">
        <v>15</v>
      </c>
      <c r="C8" s="10" t="s">
        <v>120</v>
      </c>
      <c r="D8" s="5">
        <v>1</v>
      </c>
      <c r="E8" s="6">
        <v>243.61000000000118</v>
      </c>
      <c r="F8" s="24">
        <v>228.92000000000124</v>
      </c>
      <c r="G8" s="52">
        <v>272.72000000000179</v>
      </c>
      <c r="H8" s="24">
        <f t="shared" si="2"/>
        <v>745.25000000000421</v>
      </c>
      <c r="I8" s="45">
        <f t="shared" si="3"/>
        <v>2.6554747033832498E-3</v>
      </c>
      <c r="J8" s="11">
        <v>22440000</v>
      </c>
      <c r="K8" s="6">
        <f t="shared" si="4"/>
        <v>5610000</v>
      </c>
      <c r="L8" s="7">
        <f t="shared" si="5"/>
        <v>4488000</v>
      </c>
      <c r="M8" s="7">
        <f t="shared" si="0"/>
        <v>1122000</v>
      </c>
      <c r="N8" s="5">
        <f t="shared" si="6"/>
        <v>3687503.171960582</v>
      </c>
      <c r="O8" s="26">
        <v>1</v>
      </c>
      <c r="P8" s="26">
        <v>1</v>
      </c>
      <c r="Q8" s="26">
        <v>1</v>
      </c>
      <c r="R8" s="26">
        <v>0</v>
      </c>
      <c r="S8" s="26">
        <v>0</v>
      </c>
      <c r="T8" s="5">
        <f t="shared" si="7"/>
        <v>3</v>
      </c>
      <c r="U8" s="5">
        <f t="shared" si="8"/>
        <v>673200.00000000012</v>
      </c>
      <c r="V8" s="29">
        <f t="shared" si="1"/>
        <v>4360703.171960582</v>
      </c>
      <c r="W8" s="30">
        <f t="shared" si="9"/>
        <v>0.77730894330848166</v>
      </c>
    </row>
    <row r="9" spans="1:24" s="8" customFormat="1" x14ac:dyDescent="0.25">
      <c r="A9" s="9">
        <v>6</v>
      </c>
      <c r="B9" s="28" t="s">
        <v>16</v>
      </c>
      <c r="C9" s="10" t="s">
        <v>17</v>
      </c>
      <c r="D9" s="5">
        <v>1</v>
      </c>
      <c r="E9" s="6">
        <v>384.85000000000042</v>
      </c>
      <c r="F9" s="24">
        <v>435.22000000000048</v>
      </c>
      <c r="G9" s="52">
        <v>525.95000000000084</v>
      </c>
      <c r="H9" s="24">
        <f t="shared" si="2"/>
        <v>1346.0200000000018</v>
      </c>
      <c r="I9" s="45">
        <f t="shared" si="3"/>
        <v>4.7961382894973585E-3</v>
      </c>
      <c r="J9" s="11">
        <v>30337000</v>
      </c>
      <c r="K9" s="6">
        <f t="shared" si="4"/>
        <v>7584250</v>
      </c>
      <c r="L9" s="7">
        <f t="shared" si="5"/>
        <v>6067400</v>
      </c>
      <c r="M9" s="7">
        <f t="shared" si="0"/>
        <v>1516850</v>
      </c>
      <c r="N9" s="5">
        <f t="shared" si="6"/>
        <v>6660118.1073765326</v>
      </c>
      <c r="O9" s="26">
        <v>1</v>
      </c>
      <c r="P9" s="26">
        <v>1</v>
      </c>
      <c r="Q9" s="26">
        <v>1</v>
      </c>
      <c r="R9" s="26">
        <v>1</v>
      </c>
      <c r="S9" s="26">
        <v>0</v>
      </c>
      <c r="T9" s="5">
        <f t="shared" si="7"/>
        <v>4</v>
      </c>
      <c r="U9" s="5">
        <f t="shared" si="8"/>
        <v>1213480</v>
      </c>
      <c r="V9" s="29">
        <f t="shared" si="1"/>
        <v>7873598.1073765326</v>
      </c>
      <c r="W9" s="30">
        <f t="shared" si="9"/>
        <v>1.038151182697898</v>
      </c>
    </row>
    <row r="10" spans="1:24" s="8" customFormat="1" x14ac:dyDescent="0.25">
      <c r="A10" s="9">
        <v>7</v>
      </c>
      <c r="B10" s="28" t="s">
        <v>18</v>
      </c>
      <c r="C10" s="10" t="s">
        <v>19</v>
      </c>
      <c r="D10" s="5">
        <v>1</v>
      </c>
      <c r="E10" s="6">
        <v>661.55999999999869</v>
      </c>
      <c r="F10" s="24">
        <v>738.38999999999839</v>
      </c>
      <c r="G10" s="52">
        <v>1243.0600000000018</v>
      </c>
      <c r="H10" s="24">
        <f t="shared" si="2"/>
        <v>2643.0099999999989</v>
      </c>
      <c r="I10" s="45">
        <f t="shared" si="3"/>
        <v>9.4175728893511178E-3</v>
      </c>
      <c r="J10" s="11">
        <v>58288000</v>
      </c>
      <c r="K10" s="6">
        <f t="shared" si="4"/>
        <v>14572000</v>
      </c>
      <c r="L10" s="7">
        <f t="shared" si="5"/>
        <v>11657600</v>
      </c>
      <c r="M10" s="7">
        <f t="shared" si="0"/>
        <v>2914400</v>
      </c>
      <c r="N10" s="5">
        <f t="shared" si="6"/>
        <v>13077635.368699737</v>
      </c>
      <c r="O10" s="26">
        <v>1</v>
      </c>
      <c r="P10" s="26">
        <v>0</v>
      </c>
      <c r="Q10" s="26">
        <v>1</v>
      </c>
      <c r="R10" s="26">
        <v>0</v>
      </c>
      <c r="S10" s="26">
        <v>1</v>
      </c>
      <c r="T10" s="5">
        <f t="shared" si="7"/>
        <v>3</v>
      </c>
      <c r="U10" s="5">
        <f t="shared" si="8"/>
        <v>1748640.0000000002</v>
      </c>
      <c r="V10" s="29">
        <f t="shared" si="1"/>
        <v>14826275.368699737</v>
      </c>
      <c r="W10" s="30">
        <f t="shared" si="9"/>
        <v>1.017449586103468</v>
      </c>
    </row>
    <row r="11" spans="1:24" s="8" customFormat="1" x14ac:dyDescent="0.25">
      <c r="A11" s="9">
        <v>8</v>
      </c>
      <c r="B11" s="28" t="s">
        <v>20</v>
      </c>
      <c r="C11" s="10" t="s">
        <v>21</v>
      </c>
      <c r="D11" s="5">
        <v>1</v>
      </c>
      <c r="E11" s="6">
        <v>347.12000000000046</v>
      </c>
      <c r="F11" s="24">
        <v>489.50000000000017</v>
      </c>
      <c r="G11" s="52">
        <v>570.36999999999932</v>
      </c>
      <c r="H11" s="24">
        <f t="shared" si="2"/>
        <v>1406.9899999999998</v>
      </c>
      <c r="I11" s="45">
        <f t="shared" si="3"/>
        <v>5.0133865855929915E-3</v>
      </c>
      <c r="J11" s="11">
        <v>31644000</v>
      </c>
      <c r="K11" s="6">
        <f t="shared" si="4"/>
        <v>7911000</v>
      </c>
      <c r="L11" s="7">
        <f t="shared" si="5"/>
        <v>6328800</v>
      </c>
      <c r="M11" s="7">
        <f t="shared" si="0"/>
        <v>1582200</v>
      </c>
      <c r="N11" s="5">
        <f t="shared" si="6"/>
        <v>6961798.172313706</v>
      </c>
      <c r="O11" s="26">
        <v>1</v>
      </c>
      <c r="P11" s="26">
        <v>0</v>
      </c>
      <c r="Q11" s="26">
        <v>0</v>
      </c>
      <c r="R11" s="26">
        <v>0</v>
      </c>
      <c r="S11" s="26">
        <v>1</v>
      </c>
      <c r="T11" s="5">
        <f t="shared" si="7"/>
        <v>2</v>
      </c>
      <c r="U11" s="5">
        <f t="shared" si="8"/>
        <v>632880</v>
      </c>
      <c r="V11" s="29">
        <f t="shared" si="1"/>
        <v>7594678.172313706</v>
      </c>
      <c r="W11" s="30">
        <f t="shared" si="9"/>
        <v>0.96001493772136337</v>
      </c>
    </row>
    <row r="12" spans="1:24" s="8" customFormat="1" x14ac:dyDescent="0.25">
      <c r="A12" s="9">
        <v>9</v>
      </c>
      <c r="B12" s="28" t="s">
        <v>22</v>
      </c>
      <c r="C12" s="10" t="s">
        <v>23</v>
      </c>
      <c r="D12" s="5">
        <v>1</v>
      </c>
      <c r="E12" s="6">
        <v>171.15999999999994</v>
      </c>
      <c r="F12" s="24">
        <v>308.87000000000023</v>
      </c>
      <c r="G12" s="52">
        <v>429.37999999999982</v>
      </c>
      <c r="H12" s="24">
        <f t="shared" si="2"/>
        <v>909.41000000000008</v>
      </c>
      <c r="I12" s="45">
        <f t="shared" si="3"/>
        <v>3.2404095941009699E-3</v>
      </c>
      <c r="J12" s="11">
        <v>29009000</v>
      </c>
      <c r="K12" s="6">
        <f t="shared" si="4"/>
        <v>7252250</v>
      </c>
      <c r="L12" s="7">
        <f t="shared" si="5"/>
        <v>5801800</v>
      </c>
      <c r="M12" s="7">
        <f t="shared" si="0"/>
        <v>1450450</v>
      </c>
      <c r="N12" s="5">
        <f t="shared" si="6"/>
        <v>4499768.2114896402</v>
      </c>
      <c r="O12" s="26">
        <v>1</v>
      </c>
      <c r="P12" s="26">
        <v>0</v>
      </c>
      <c r="Q12" s="26">
        <v>1</v>
      </c>
      <c r="R12" s="26">
        <v>0</v>
      </c>
      <c r="S12" s="26">
        <v>1</v>
      </c>
      <c r="T12" s="5">
        <f t="shared" si="7"/>
        <v>3</v>
      </c>
      <c r="U12" s="5">
        <f t="shared" si="8"/>
        <v>870270.00000000012</v>
      </c>
      <c r="V12" s="29">
        <f t="shared" si="1"/>
        <v>5370038.2114896402</v>
      </c>
      <c r="W12" s="30">
        <f t="shared" si="9"/>
        <v>0.74046512620078464</v>
      </c>
    </row>
    <row r="13" spans="1:24" s="8" customFormat="1" x14ac:dyDescent="0.25">
      <c r="A13" s="9">
        <v>10</v>
      </c>
      <c r="B13" s="28" t="s">
        <v>24</v>
      </c>
      <c r="C13" s="10" t="s">
        <v>25</v>
      </c>
      <c r="D13" s="5">
        <v>1</v>
      </c>
      <c r="E13" s="6">
        <v>64.34999999999998</v>
      </c>
      <c r="F13" s="24">
        <v>68.72</v>
      </c>
      <c r="G13" s="52">
        <v>84.880000000000024</v>
      </c>
      <c r="H13" s="24">
        <f t="shared" si="2"/>
        <v>217.95000000000002</v>
      </c>
      <c r="I13" s="45">
        <f t="shared" si="3"/>
        <v>7.7659941174421478E-4</v>
      </c>
      <c r="J13" s="11">
        <v>7064000</v>
      </c>
      <c r="K13" s="6">
        <f t="shared" si="4"/>
        <v>1766000</v>
      </c>
      <c r="L13" s="7">
        <f t="shared" si="5"/>
        <v>1412800</v>
      </c>
      <c r="M13" s="7">
        <f t="shared" si="0"/>
        <v>353200</v>
      </c>
      <c r="N13" s="5">
        <f t="shared" si="6"/>
        <v>1078418.4050034275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5">
        <f t="shared" si="7"/>
        <v>0</v>
      </c>
      <c r="U13" s="5">
        <f t="shared" si="8"/>
        <v>0</v>
      </c>
      <c r="V13" s="29">
        <f t="shared" si="1"/>
        <v>1078418.4050034275</v>
      </c>
      <c r="W13" s="30">
        <f t="shared" si="9"/>
        <v>0.61065594847306204</v>
      </c>
    </row>
    <row r="14" spans="1:24" s="8" customFormat="1" x14ac:dyDescent="0.25">
      <c r="A14" s="9">
        <v>11</v>
      </c>
      <c r="B14" s="28" t="s">
        <v>26</v>
      </c>
      <c r="C14" s="10" t="s">
        <v>27</v>
      </c>
      <c r="D14" s="5">
        <v>1</v>
      </c>
      <c r="E14" s="6">
        <v>436.96000000000015</v>
      </c>
      <c r="F14" s="24">
        <v>550.43000000000006</v>
      </c>
      <c r="G14" s="52">
        <v>874.38999999999965</v>
      </c>
      <c r="H14" s="24">
        <f t="shared" si="2"/>
        <v>1861.7799999999997</v>
      </c>
      <c r="I14" s="45">
        <f t="shared" si="3"/>
        <v>6.633894254632457E-3</v>
      </c>
      <c r="J14" s="11">
        <v>54740000</v>
      </c>
      <c r="K14" s="6">
        <f t="shared" si="4"/>
        <v>13685000</v>
      </c>
      <c r="L14" s="7">
        <f t="shared" si="5"/>
        <v>10948000</v>
      </c>
      <c r="M14" s="7">
        <f t="shared" si="0"/>
        <v>2737000</v>
      </c>
      <c r="N14" s="5">
        <f t="shared" si="6"/>
        <v>9212102.8587624729</v>
      </c>
      <c r="O14" s="26">
        <v>1</v>
      </c>
      <c r="P14" s="26">
        <v>0</v>
      </c>
      <c r="Q14" s="26">
        <v>1</v>
      </c>
      <c r="R14" s="26">
        <v>1</v>
      </c>
      <c r="S14" s="26">
        <v>0</v>
      </c>
      <c r="T14" s="5">
        <f t="shared" si="7"/>
        <v>3</v>
      </c>
      <c r="U14" s="5">
        <f t="shared" si="8"/>
        <v>1642200.0000000002</v>
      </c>
      <c r="V14" s="29">
        <f t="shared" si="1"/>
        <v>10854302.858762473</v>
      </c>
      <c r="W14" s="30">
        <f t="shared" si="9"/>
        <v>0.79315329621939878</v>
      </c>
    </row>
    <row r="15" spans="1:24" s="8" customFormat="1" x14ac:dyDescent="0.25">
      <c r="A15" s="9">
        <v>12</v>
      </c>
      <c r="B15" s="28" t="s">
        <v>28</v>
      </c>
      <c r="C15" s="10" t="s">
        <v>29</v>
      </c>
      <c r="D15" s="5">
        <v>1</v>
      </c>
      <c r="E15" s="6">
        <v>183.42999999999995</v>
      </c>
      <c r="F15" s="24">
        <v>246.03999999999996</v>
      </c>
      <c r="G15" s="52">
        <v>269.55999999999989</v>
      </c>
      <c r="H15" s="24">
        <f t="shared" si="2"/>
        <v>699.02999999999975</v>
      </c>
      <c r="I15" s="45">
        <f t="shared" si="3"/>
        <v>2.490783605375353E-3</v>
      </c>
      <c r="J15" s="11">
        <v>22156000</v>
      </c>
      <c r="K15" s="6">
        <f t="shared" si="4"/>
        <v>5539000</v>
      </c>
      <c r="L15" s="7">
        <f t="shared" si="5"/>
        <v>4431200</v>
      </c>
      <c r="M15" s="7">
        <f t="shared" si="0"/>
        <v>1107800</v>
      </c>
      <c r="N15" s="5">
        <f t="shared" si="6"/>
        <v>3458806.2291789199</v>
      </c>
      <c r="O15" s="26">
        <v>0</v>
      </c>
      <c r="P15" s="26">
        <v>0</v>
      </c>
      <c r="Q15" s="26">
        <v>1</v>
      </c>
      <c r="R15" s="26">
        <v>0</v>
      </c>
      <c r="S15" s="26">
        <v>0</v>
      </c>
      <c r="T15" s="5">
        <f t="shared" si="7"/>
        <v>1</v>
      </c>
      <c r="U15" s="5">
        <f t="shared" si="8"/>
        <v>221560</v>
      </c>
      <c r="V15" s="29">
        <f t="shared" si="1"/>
        <v>3680366.2291789199</v>
      </c>
      <c r="W15" s="30">
        <f t="shared" si="9"/>
        <v>0.66444597024353136</v>
      </c>
    </row>
    <row r="16" spans="1:24" s="8" customFormat="1" x14ac:dyDescent="0.25">
      <c r="A16" s="9">
        <v>13</v>
      </c>
      <c r="B16" s="28" t="s">
        <v>30</v>
      </c>
      <c r="C16" s="10" t="s">
        <v>31</v>
      </c>
      <c r="D16" s="5">
        <v>1</v>
      </c>
      <c r="E16" s="6">
        <v>305.1500000000002</v>
      </c>
      <c r="F16" s="24">
        <v>421.17000000000036</v>
      </c>
      <c r="G16" s="52">
        <v>551.53</v>
      </c>
      <c r="H16" s="24">
        <f t="shared" si="2"/>
        <v>1277.8500000000006</v>
      </c>
      <c r="I16" s="45">
        <f t="shared" si="3"/>
        <v>4.5532349543351471E-3</v>
      </c>
      <c r="J16" s="11">
        <v>30300000</v>
      </c>
      <c r="K16" s="6">
        <f t="shared" si="4"/>
        <v>7575000</v>
      </c>
      <c r="L16" s="7">
        <f t="shared" si="5"/>
        <v>6060000</v>
      </c>
      <c r="M16" s="7">
        <f t="shared" si="0"/>
        <v>1515000</v>
      </c>
      <c r="N16" s="5">
        <f t="shared" si="6"/>
        <v>6322812.3828108767</v>
      </c>
      <c r="O16" s="26">
        <v>0</v>
      </c>
      <c r="P16" s="26">
        <v>0</v>
      </c>
      <c r="Q16" s="26">
        <v>1</v>
      </c>
      <c r="R16" s="26">
        <v>1</v>
      </c>
      <c r="S16" s="26">
        <v>0</v>
      </c>
      <c r="T16" s="5">
        <f t="shared" si="7"/>
        <v>2</v>
      </c>
      <c r="U16" s="5">
        <f t="shared" si="8"/>
        <v>606000</v>
      </c>
      <c r="V16" s="29">
        <f t="shared" si="1"/>
        <v>6928812.3828108767</v>
      </c>
      <c r="W16" s="30">
        <f t="shared" si="9"/>
        <v>0.91469470400143582</v>
      </c>
    </row>
    <row r="17" spans="1:23" s="8" customFormat="1" x14ac:dyDescent="0.25">
      <c r="A17" s="9">
        <v>14</v>
      </c>
      <c r="B17" s="28" t="s">
        <v>32</v>
      </c>
      <c r="C17" s="10" t="s">
        <v>33</v>
      </c>
      <c r="D17" s="5">
        <v>1</v>
      </c>
      <c r="E17" s="6">
        <v>192.22000000000006</v>
      </c>
      <c r="F17" s="24">
        <v>329.14</v>
      </c>
      <c r="G17" s="52">
        <v>412.39999999999986</v>
      </c>
      <c r="H17" s="24">
        <f t="shared" si="2"/>
        <v>933.75999999999988</v>
      </c>
      <c r="I17" s="45">
        <f t="shared" si="3"/>
        <v>3.3271735109441517E-3</v>
      </c>
      <c r="J17" s="11">
        <v>23691000</v>
      </c>
      <c r="K17" s="6">
        <f t="shared" si="4"/>
        <v>5922750</v>
      </c>
      <c r="L17" s="7">
        <f t="shared" si="5"/>
        <v>4738200</v>
      </c>
      <c r="M17" s="7">
        <f t="shared" si="0"/>
        <v>1184550</v>
      </c>
      <c r="N17" s="5">
        <f t="shared" si="6"/>
        <v>4620252.2131498065</v>
      </c>
      <c r="O17" s="26">
        <v>0</v>
      </c>
      <c r="P17" s="26">
        <v>0</v>
      </c>
      <c r="Q17" s="26">
        <v>1</v>
      </c>
      <c r="R17" s="26">
        <v>0</v>
      </c>
      <c r="S17" s="26">
        <v>1</v>
      </c>
      <c r="T17" s="5">
        <f t="shared" si="7"/>
        <v>2</v>
      </c>
      <c r="U17" s="5">
        <f t="shared" si="8"/>
        <v>473820</v>
      </c>
      <c r="V17" s="29">
        <f t="shared" si="1"/>
        <v>5094072.2131498065</v>
      </c>
      <c r="W17" s="30">
        <f t="shared" si="9"/>
        <v>0.86008563811570748</v>
      </c>
    </row>
    <row r="18" spans="1:23" s="8" customFormat="1" x14ac:dyDescent="0.25">
      <c r="A18" s="9">
        <v>15</v>
      </c>
      <c r="B18" s="28" t="s">
        <v>34</v>
      </c>
      <c r="C18" s="10" t="s">
        <v>35</v>
      </c>
      <c r="D18" s="5">
        <v>1</v>
      </c>
      <c r="E18" s="6">
        <v>548.31000000000006</v>
      </c>
      <c r="F18" s="24">
        <v>744.24999999999886</v>
      </c>
      <c r="G18" s="52">
        <v>975.01999999999975</v>
      </c>
      <c r="H18" s="24">
        <f t="shared" si="2"/>
        <v>2267.579999999999</v>
      </c>
      <c r="I18" s="45">
        <f t="shared" si="3"/>
        <v>8.0798407620231508E-3</v>
      </c>
      <c r="J18" s="11">
        <v>54470000</v>
      </c>
      <c r="K18" s="6">
        <f t="shared" si="4"/>
        <v>13617500</v>
      </c>
      <c r="L18" s="7">
        <f t="shared" si="5"/>
        <v>10894000</v>
      </c>
      <c r="M18" s="7">
        <f t="shared" si="0"/>
        <v>2723500</v>
      </c>
      <c r="N18" s="5">
        <f t="shared" si="6"/>
        <v>11220004.6194892</v>
      </c>
      <c r="O18" s="26">
        <v>1</v>
      </c>
      <c r="P18" s="26">
        <v>1</v>
      </c>
      <c r="Q18" s="26">
        <v>0</v>
      </c>
      <c r="R18" s="26">
        <v>0</v>
      </c>
      <c r="S18" s="26">
        <v>1</v>
      </c>
      <c r="T18" s="5">
        <f t="shared" si="7"/>
        <v>3</v>
      </c>
      <c r="U18" s="5">
        <f t="shared" si="8"/>
        <v>1634100.0000000002</v>
      </c>
      <c r="V18" s="29">
        <f t="shared" si="1"/>
        <v>12854104.6194892</v>
      </c>
      <c r="W18" s="30">
        <f t="shared" si="9"/>
        <v>0.943940122598803</v>
      </c>
    </row>
    <row r="19" spans="1:23" s="8" customFormat="1" x14ac:dyDescent="0.25">
      <c r="A19" s="9">
        <v>16</v>
      </c>
      <c r="B19" s="28" t="s">
        <v>36</v>
      </c>
      <c r="C19" s="10" t="s">
        <v>37</v>
      </c>
      <c r="D19" s="5">
        <v>1</v>
      </c>
      <c r="E19" s="6">
        <v>618.2699999999993</v>
      </c>
      <c r="F19" s="24">
        <v>709.35000000000036</v>
      </c>
      <c r="G19" s="52">
        <v>1142.4699999999984</v>
      </c>
      <c r="H19" s="24">
        <f t="shared" si="2"/>
        <v>2470.0899999999983</v>
      </c>
      <c r="I19" s="45">
        <f t="shared" si="3"/>
        <v>8.8014243677690569E-3</v>
      </c>
      <c r="J19" s="11">
        <v>57607000</v>
      </c>
      <c r="K19" s="6">
        <f t="shared" si="4"/>
        <v>14401750</v>
      </c>
      <c r="L19" s="7">
        <f t="shared" si="5"/>
        <v>11521400</v>
      </c>
      <c r="M19" s="7">
        <f t="shared" si="0"/>
        <v>2880350</v>
      </c>
      <c r="N19" s="5">
        <f t="shared" si="6"/>
        <v>12222025.776622685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5">
        <f t="shared" si="7"/>
        <v>5</v>
      </c>
      <c r="U19" s="5">
        <f t="shared" si="8"/>
        <v>2880350</v>
      </c>
      <c r="V19" s="29">
        <f t="shared" si="1"/>
        <v>15102375.776622685</v>
      </c>
      <c r="W19" s="30">
        <f t="shared" si="9"/>
        <v>1.0486486556580057</v>
      </c>
    </row>
    <row r="20" spans="1:23" s="8" customFormat="1" x14ac:dyDescent="0.25">
      <c r="A20" s="9">
        <v>17</v>
      </c>
      <c r="B20" s="28" t="s">
        <v>38</v>
      </c>
      <c r="C20" s="10" t="s">
        <v>39</v>
      </c>
      <c r="D20" s="5">
        <v>1</v>
      </c>
      <c r="E20" s="6">
        <v>98.450000000000031</v>
      </c>
      <c r="F20" s="24">
        <v>98.439999999999955</v>
      </c>
      <c r="G20" s="52">
        <v>136.91999999999993</v>
      </c>
      <c r="H20" s="24">
        <f t="shared" si="2"/>
        <v>333.80999999999995</v>
      </c>
      <c r="I20" s="45">
        <f t="shared" si="3"/>
        <v>1.189431748723727E-3</v>
      </c>
      <c r="J20" s="11">
        <v>17396000</v>
      </c>
      <c r="K20" s="6">
        <f t="shared" si="4"/>
        <v>4349000</v>
      </c>
      <c r="L20" s="7">
        <f t="shared" si="5"/>
        <v>3479200</v>
      </c>
      <c r="M20" s="7">
        <f t="shared" si="0"/>
        <v>869800</v>
      </c>
      <c r="N20" s="5">
        <f t="shared" si="6"/>
        <v>1651694.6445248639</v>
      </c>
      <c r="O20" s="26">
        <v>0</v>
      </c>
      <c r="P20" s="26">
        <v>0</v>
      </c>
      <c r="Q20" s="26">
        <v>1</v>
      </c>
      <c r="R20" s="26">
        <v>0</v>
      </c>
      <c r="S20" s="26">
        <v>1</v>
      </c>
      <c r="T20" s="5">
        <f t="shared" si="7"/>
        <v>2</v>
      </c>
      <c r="U20" s="5">
        <f t="shared" si="8"/>
        <v>347920</v>
      </c>
      <c r="V20" s="29">
        <f t="shared" si="1"/>
        <v>1999614.6445248639</v>
      </c>
      <c r="W20" s="30">
        <f t="shared" si="9"/>
        <v>0.45978722568978247</v>
      </c>
    </row>
    <row r="21" spans="1:23" s="8" customFormat="1" x14ac:dyDescent="0.25">
      <c r="A21" s="9">
        <v>18</v>
      </c>
      <c r="B21" s="28" t="s">
        <v>40</v>
      </c>
      <c r="C21" s="10" t="s">
        <v>41</v>
      </c>
      <c r="D21" s="5">
        <v>1</v>
      </c>
      <c r="E21" s="6">
        <v>558.04000000000133</v>
      </c>
      <c r="F21" s="24">
        <v>636.15000000000009</v>
      </c>
      <c r="G21" s="52">
        <v>779.64999999999986</v>
      </c>
      <c r="H21" s="24">
        <f t="shared" si="2"/>
        <v>1973.8400000000013</v>
      </c>
      <c r="I21" s="45">
        <f t="shared" si="3"/>
        <v>7.0331864321046197E-3</v>
      </c>
      <c r="J21" s="11">
        <v>35626000</v>
      </c>
      <c r="K21" s="6">
        <f t="shared" si="4"/>
        <v>8906500</v>
      </c>
      <c r="L21" s="7">
        <f t="shared" si="5"/>
        <v>7125200</v>
      </c>
      <c r="M21" s="7">
        <f t="shared" si="0"/>
        <v>1781300</v>
      </c>
      <c r="N21" s="5">
        <f t="shared" si="6"/>
        <v>9766576.6668133363</v>
      </c>
      <c r="O21" s="26">
        <v>1</v>
      </c>
      <c r="P21" s="26">
        <v>1</v>
      </c>
      <c r="Q21" s="26">
        <v>0</v>
      </c>
      <c r="R21" s="26">
        <v>1</v>
      </c>
      <c r="S21" s="26">
        <v>1</v>
      </c>
      <c r="T21" s="5">
        <f t="shared" si="7"/>
        <v>4</v>
      </c>
      <c r="U21" s="5">
        <f t="shared" si="8"/>
        <v>1425040</v>
      </c>
      <c r="V21" s="29">
        <f t="shared" si="1"/>
        <v>11191616.666813336</v>
      </c>
      <c r="W21" s="30">
        <f t="shared" si="9"/>
        <v>1.2565673010512926</v>
      </c>
    </row>
    <row r="22" spans="1:23" s="8" customFormat="1" x14ac:dyDescent="0.25">
      <c r="A22" s="9">
        <v>19</v>
      </c>
      <c r="B22" s="28" t="s">
        <v>42</v>
      </c>
      <c r="C22" s="10" t="s">
        <v>129</v>
      </c>
      <c r="D22" s="5">
        <v>1</v>
      </c>
      <c r="E22" s="6">
        <v>268.89000000000027</v>
      </c>
      <c r="F22" s="24">
        <v>341.11999999999983</v>
      </c>
      <c r="G22" s="52">
        <v>473.40999999999894</v>
      </c>
      <c r="H22" s="24">
        <f t="shared" si="2"/>
        <v>1083.4199999999992</v>
      </c>
      <c r="I22" s="45">
        <f t="shared" si="3"/>
        <v>3.8604420035417138E-3</v>
      </c>
      <c r="J22" s="11">
        <v>24361000</v>
      </c>
      <c r="K22" s="6">
        <f t="shared" si="4"/>
        <v>6090250</v>
      </c>
      <c r="L22" s="7">
        <f t="shared" si="5"/>
        <v>4872200</v>
      </c>
      <c r="M22" s="7">
        <f t="shared" si="0"/>
        <v>1218050</v>
      </c>
      <c r="N22" s="5">
        <f t="shared" si="6"/>
        <v>5360771.1325937714</v>
      </c>
      <c r="O22" s="26">
        <v>0</v>
      </c>
      <c r="P22" s="26">
        <v>0</v>
      </c>
      <c r="Q22" s="26">
        <v>1</v>
      </c>
      <c r="R22" s="26">
        <v>0</v>
      </c>
      <c r="S22" s="26">
        <v>1</v>
      </c>
      <c r="T22" s="5">
        <f t="shared" si="7"/>
        <v>2</v>
      </c>
      <c r="U22" s="5">
        <f t="shared" si="8"/>
        <v>487220</v>
      </c>
      <c r="V22" s="29">
        <f t="shared" si="1"/>
        <v>5847991.1325937714</v>
      </c>
      <c r="W22" s="30">
        <f t="shared" si="9"/>
        <v>0.96022185174562147</v>
      </c>
    </row>
    <row r="23" spans="1:23" s="44" customFormat="1" x14ac:dyDescent="0.25">
      <c r="A23" s="38">
        <v>20</v>
      </c>
      <c r="B23" s="39" t="s">
        <v>43</v>
      </c>
      <c r="C23" s="40" t="s">
        <v>44</v>
      </c>
      <c r="D23" s="41">
        <v>2</v>
      </c>
      <c r="E23" s="6">
        <v>1335.0100000000027</v>
      </c>
      <c r="F23" s="24">
        <v>1756.0100000000107</v>
      </c>
      <c r="G23" s="52">
        <v>2022.5400000000122</v>
      </c>
      <c r="H23" s="24">
        <f t="shared" si="2"/>
        <v>5113.560000000025</v>
      </c>
      <c r="I23" s="45">
        <f t="shared" si="3"/>
        <v>1.8220636329060638E-2</v>
      </c>
      <c r="J23" s="49">
        <v>114430000</v>
      </c>
      <c r="K23" s="42">
        <f t="shared" si="4"/>
        <v>28607500</v>
      </c>
      <c r="L23" s="43">
        <f t="shared" si="5"/>
        <v>22886000</v>
      </c>
      <c r="M23" s="43">
        <f t="shared" si="0"/>
        <v>5721500</v>
      </c>
      <c r="N23" s="41">
        <f t="shared" si="6"/>
        <v>25301937.229132157</v>
      </c>
      <c r="O23" s="26">
        <v>0</v>
      </c>
      <c r="P23" s="26">
        <v>0</v>
      </c>
      <c r="Q23" s="26">
        <v>0</v>
      </c>
      <c r="R23" s="26">
        <v>1</v>
      </c>
      <c r="S23" s="26">
        <v>1</v>
      </c>
      <c r="T23" s="5">
        <f t="shared" si="7"/>
        <v>2</v>
      </c>
      <c r="U23" s="5">
        <f t="shared" si="8"/>
        <v>2288600</v>
      </c>
      <c r="V23" s="29">
        <f t="shared" si="1"/>
        <v>27590537.229132157</v>
      </c>
      <c r="W23" s="30">
        <f t="shared" si="9"/>
        <v>0.96445118340058222</v>
      </c>
    </row>
    <row r="24" spans="1:23" s="44" customFormat="1" x14ac:dyDescent="0.25">
      <c r="A24" s="38">
        <v>21</v>
      </c>
      <c r="B24" s="39" t="s">
        <v>45</v>
      </c>
      <c r="C24" s="40" t="s">
        <v>46</v>
      </c>
      <c r="D24" s="41">
        <v>2</v>
      </c>
      <c r="E24" s="6">
        <v>1596.0399999999447</v>
      </c>
      <c r="F24" s="24">
        <v>1891.9899999999345</v>
      </c>
      <c r="G24" s="52">
        <v>2363.8499999999135</v>
      </c>
      <c r="H24" s="24">
        <f t="shared" si="2"/>
        <v>5851.8799999997927</v>
      </c>
      <c r="I24" s="45">
        <f t="shared" si="3"/>
        <v>2.0851418057341475E-2</v>
      </c>
      <c r="J24" s="11">
        <v>108237000</v>
      </c>
      <c r="K24" s="42">
        <f t="shared" si="4"/>
        <v>27059250</v>
      </c>
      <c r="L24" s="43">
        <f t="shared" si="5"/>
        <v>21647400</v>
      </c>
      <c r="M24" s="43">
        <f t="shared" si="0"/>
        <v>5411850</v>
      </c>
      <c r="N24" s="41">
        <f t="shared" si="6"/>
        <v>28955150.703699168</v>
      </c>
      <c r="O24" s="26">
        <v>0</v>
      </c>
      <c r="P24" s="26">
        <v>1</v>
      </c>
      <c r="Q24" s="26">
        <v>1</v>
      </c>
      <c r="R24" s="26">
        <v>0</v>
      </c>
      <c r="S24" s="26">
        <v>1</v>
      </c>
      <c r="T24" s="5">
        <f t="shared" si="7"/>
        <v>3</v>
      </c>
      <c r="U24" s="5">
        <f t="shared" si="8"/>
        <v>3247110.0000000005</v>
      </c>
      <c r="V24" s="29">
        <f t="shared" si="1"/>
        <v>32202260.703699168</v>
      </c>
      <c r="W24" s="30">
        <f t="shared" si="9"/>
        <v>1.1900647912894544</v>
      </c>
    </row>
    <row r="25" spans="1:23" s="44" customFormat="1" x14ac:dyDescent="0.25">
      <c r="A25" s="38">
        <v>22</v>
      </c>
      <c r="B25" s="39" t="s">
        <v>47</v>
      </c>
      <c r="C25" s="40" t="s">
        <v>48</v>
      </c>
      <c r="D25" s="41">
        <v>2</v>
      </c>
      <c r="E25" s="6">
        <v>1087.7099999999978</v>
      </c>
      <c r="F25" s="24">
        <v>1372.5200000000004</v>
      </c>
      <c r="G25" s="52">
        <v>2426.4200000000055</v>
      </c>
      <c r="H25" s="24">
        <f t="shared" si="2"/>
        <v>4886.6500000000033</v>
      </c>
      <c r="I25" s="45">
        <f t="shared" si="3"/>
        <v>1.7412110646477953E-2</v>
      </c>
      <c r="J25" s="11">
        <v>111306000</v>
      </c>
      <c r="K25" s="42">
        <f t="shared" si="4"/>
        <v>27826500</v>
      </c>
      <c r="L25" s="43">
        <f t="shared" si="5"/>
        <v>22261200</v>
      </c>
      <c r="M25" s="43">
        <f t="shared" si="0"/>
        <v>5565300</v>
      </c>
      <c r="N25" s="41">
        <f t="shared" si="6"/>
        <v>24179184.669924308</v>
      </c>
      <c r="O25" s="26">
        <v>0</v>
      </c>
      <c r="P25" s="26">
        <v>1</v>
      </c>
      <c r="Q25" s="26">
        <v>1</v>
      </c>
      <c r="R25" s="26">
        <v>1</v>
      </c>
      <c r="S25" s="26">
        <v>1</v>
      </c>
      <c r="T25" s="5">
        <f t="shared" si="7"/>
        <v>4</v>
      </c>
      <c r="U25" s="5">
        <f t="shared" si="8"/>
        <v>4452240</v>
      </c>
      <c r="V25" s="29">
        <f t="shared" si="1"/>
        <v>28631424.669924308</v>
      </c>
      <c r="W25" s="30">
        <f t="shared" si="9"/>
        <v>1.0289265509469141</v>
      </c>
    </row>
    <row r="26" spans="1:23" s="44" customFormat="1" x14ac:dyDescent="0.25">
      <c r="A26" s="38">
        <v>23</v>
      </c>
      <c r="B26" s="39" t="s">
        <v>49</v>
      </c>
      <c r="C26" s="40" t="s">
        <v>50</v>
      </c>
      <c r="D26" s="41">
        <v>2</v>
      </c>
      <c r="E26" s="6">
        <v>1584.9199999999682</v>
      </c>
      <c r="F26" s="24">
        <v>1609.1799999999625</v>
      </c>
      <c r="G26" s="52">
        <v>2313.43999999995</v>
      </c>
      <c r="H26" s="24">
        <f t="shared" si="2"/>
        <v>5507.5399999998808</v>
      </c>
      <c r="I26" s="45">
        <f t="shared" si="3"/>
        <v>1.9624465813983208E-2</v>
      </c>
      <c r="J26" s="11">
        <v>91745000</v>
      </c>
      <c r="K26" s="42">
        <f t="shared" si="4"/>
        <v>22936250</v>
      </c>
      <c r="L26" s="43">
        <f t="shared" si="5"/>
        <v>18349000</v>
      </c>
      <c r="M26" s="43">
        <f t="shared" si="0"/>
        <v>4587250</v>
      </c>
      <c r="N26" s="41">
        <f t="shared" si="6"/>
        <v>27251353.531968106</v>
      </c>
      <c r="O26" s="26">
        <v>0</v>
      </c>
      <c r="P26" s="26">
        <v>1</v>
      </c>
      <c r="Q26" s="26">
        <v>1</v>
      </c>
      <c r="R26" s="26">
        <v>1</v>
      </c>
      <c r="S26" s="26">
        <v>1</v>
      </c>
      <c r="T26" s="5">
        <f t="shared" si="7"/>
        <v>4</v>
      </c>
      <c r="U26" s="5">
        <f t="shared" si="8"/>
        <v>3669800</v>
      </c>
      <c r="V26" s="29">
        <f t="shared" si="1"/>
        <v>30921153.531968106</v>
      </c>
      <c r="W26" s="30">
        <f t="shared" si="9"/>
        <v>1.3481346572333361</v>
      </c>
    </row>
    <row r="27" spans="1:23" s="44" customFormat="1" x14ac:dyDescent="0.25">
      <c r="A27" s="38">
        <v>24</v>
      </c>
      <c r="B27" s="39" t="s">
        <v>51</v>
      </c>
      <c r="C27" s="40" t="s">
        <v>52</v>
      </c>
      <c r="D27" s="41">
        <v>2</v>
      </c>
      <c r="E27" s="6">
        <v>1183.1400000000012</v>
      </c>
      <c r="F27" s="24">
        <v>1538.570000000002</v>
      </c>
      <c r="G27" s="52">
        <v>2175.8100000000031</v>
      </c>
      <c r="H27" s="24">
        <f t="shared" si="2"/>
        <v>4897.5200000000059</v>
      </c>
      <c r="I27" s="45">
        <f t="shared" si="3"/>
        <v>1.7450842629068736E-2</v>
      </c>
      <c r="J27" s="11">
        <v>101231000</v>
      </c>
      <c r="K27" s="42">
        <f t="shared" si="4"/>
        <v>25307750</v>
      </c>
      <c r="L27" s="43">
        <f t="shared" si="5"/>
        <v>20246200</v>
      </c>
      <c r="M27" s="43">
        <f t="shared" si="0"/>
        <v>5061550</v>
      </c>
      <c r="N27" s="41">
        <f t="shared" si="6"/>
        <v>24232969.519946743</v>
      </c>
      <c r="O27" s="26">
        <v>0</v>
      </c>
      <c r="P27" s="26">
        <v>1</v>
      </c>
      <c r="Q27" s="26">
        <v>1</v>
      </c>
      <c r="R27" s="26">
        <v>1</v>
      </c>
      <c r="S27" s="26">
        <v>1</v>
      </c>
      <c r="T27" s="5">
        <f t="shared" si="7"/>
        <v>4</v>
      </c>
      <c r="U27" s="5">
        <f t="shared" si="8"/>
        <v>4049240</v>
      </c>
      <c r="V27" s="29">
        <f t="shared" si="1"/>
        <v>28282209.519946743</v>
      </c>
      <c r="W27" s="30">
        <f t="shared" si="9"/>
        <v>1.1175315672055692</v>
      </c>
    </row>
    <row r="28" spans="1:23" s="44" customFormat="1" x14ac:dyDescent="0.25">
      <c r="A28" s="38">
        <v>25</v>
      </c>
      <c r="B28" s="39" t="s">
        <v>53</v>
      </c>
      <c r="C28" s="40" t="s">
        <v>54</v>
      </c>
      <c r="D28" s="41">
        <v>2</v>
      </c>
      <c r="E28" s="6">
        <v>1079.860000000001</v>
      </c>
      <c r="F28" s="24">
        <v>1089.7400000000027</v>
      </c>
      <c r="G28" s="52">
        <v>1445.2199999999943</v>
      </c>
      <c r="H28" s="24">
        <f t="shared" si="2"/>
        <v>3614.8199999999983</v>
      </c>
      <c r="I28" s="45">
        <f t="shared" si="3"/>
        <v>1.2880326155362335E-2</v>
      </c>
      <c r="J28" s="11">
        <v>76476000</v>
      </c>
      <c r="K28" s="42">
        <f t="shared" si="4"/>
        <v>19119000</v>
      </c>
      <c r="L28" s="43">
        <f t="shared" si="5"/>
        <v>15295200</v>
      </c>
      <c r="M28" s="43">
        <f t="shared" si="0"/>
        <v>3823800</v>
      </c>
      <c r="N28" s="41">
        <f t="shared" si="6"/>
        <v>17886159.296969432</v>
      </c>
      <c r="O28" s="26">
        <v>1</v>
      </c>
      <c r="P28" s="26">
        <v>1</v>
      </c>
      <c r="Q28" s="26">
        <v>0</v>
      </c>
      <c r="R28" s="26">
        <v>0</v>
      </c>
      <c r="S28" s="26">
        <v>1</v>
      </c>
      <c r="T28" s="5">
        <f t="shared" si="7"/>
        <v>3</v>
      </c>
      <c r="U28" s="5">
        <f t="shared" si="8"/>
        <v>2294280.0000000005</v>
      </c>
      <c r="V28" s="29">
        <f t="shared" si="1"/>
        <v>20180439.296969432</v>
      </c>
      <c r="W28" s="30">
        <f t="shared" si="9"/>
        <v>1.0555175112176072</v>
      </c>
    </row>
    <row r="29" spans="1:23" s="44" customFormat="1" x14ac:dyDescent="0.25">
      <c r="A29" s="38">
        <v>26</v>
      </c>
      <c r="B29" s="39" t="s">
        <v>55</v>
      </c>
      <c r="C29" s="40" t="s">
        <v>56</v>
      </c>
      <c r="D29" s="41">
        <v>2</v>
      </c>
      <c r="E29" s="6">
        <v>1485.2599999999657</v>
      </c>
      <c r="F29" s="24">
        <v>1853.2299999999382</v>
      </c>
      <c r="G29" s="52">
        <v>2949.1299999999287</v>
      </c>
      <c r="H29" s="24">
        <f t="shared" si="2"/>
        <v>6287.6199999998325</v>
      </c>
      <c r="I29" s="45">
        <f t="shared" si="3"/>
        <v>2.2404046768850789E-2</v>
      </c>
      <c r="J29" s="11">
        <v>124120000</v>
      </c>
      <c r="K29" s="42">
        <f t="shared" si="4"/>
        <v>31030000</v>
      </c>
      <c r="L29" s="43">
        <f t="shared" si="5"/>
        <v>24824000</v>
      </c>
      <c r="M29" s="43">
        <f t="shared" si="0"/>
        <v>6206000</v>
      </c>
      <c r="N29" s="41">
        <f t="shared" si="6"/>
        <v>31111195.832381144</v>
      </c>
      <c r="O29" s="26">
        <v>1</v>
      </c>
      <c r="P29" s="26">
        <v>1</v>
      </c>
      <c r="Q29" s="26">
        <v>1</v>
      </c>
      <c r="R29" s="26">
        <v>0</v>
      </c>
      <c r="S29" s="26">
        <v>1</v>
      </c>
      <c r="T29" s="5">
        <f t="shared" si="7"/>
        <v>4</v>
      </c>
      <c r="U29" s="5">
        <f t="shared" si="8"/>
        <v>4964800</v>
      </c>
      <c r="V29" s="29">
        <f t="shared" si="1"/>
        <v>36075995.832381144</v>
      </c>
      <c r="W29" s="30">
        <f t="shared" si="9"/>
        <v>1.1626166881205653</v>
      </c>
    </row>
    <row r="30" spans="1:23" s="8" customFormat="1" x14ac:dyDescent="0.25">
      <c r="A30" s="9">
        <v>27</v>
      </c>
      <c r="B30" s="28" t="s">
        <v>57</v>
      </c>
      <c r="C30" s="10" t="s">
        <v>105</v>
      </c>
      <c r="D30" s="5">
        <v>2</v>
      </c>
      <c r="E30" s="6">
        <v>883.12000000000023</v>
      </c>
      <c r="F30" s="24">
        <v>896.79000000000019</v>
      </c>
      <c r="G30" s="52">
        <v>1242.4800000000037</v>
      </c>
      <c r="H30" s="24">
        <f t="shared" si="2"/>
        <v>3022.390000000004</v>
      </c>
      <c r="I30" s="45">
        <f t="shared" si="3"/>
        <v>1.0769379656167012E-2</v>
      </c>
      <c r="J30" s="11">
        <v>70167000</v>
      </c>
      <c r="K30" s="6">
        <f t="shared" si="4"/>
        <v>17541750</v>
      </c>
      <c r="L30" s="7">
        <f t="shared" si="5"/>
        <v>14033400</v>
      </c>
      <c r="M30" s="7">
        <f t="shared" si="0"/>
        <v>3508350</v>
      </c>
      <c r="N30" s="5">
        <f t="shared" si="6"/>
        <v>14954810.75062314</v>
      </c>
      <c r="O30" s="26">
        <v>1</v>
      </c>
      <c r="P30" s="26">
        <v>0</v>
      </c>
      <c r="Q30" s="26">
        <v>1</v>
      </c>
      <c r="R30" s="26">
        <v>1</v>
      </c>
      <c r="S30" s="26">
        <v>0</v>
      </c>
      <c r="T30" s="5">
        <f t="shared" si="7"/>
        <v>3</v>
      </c>
      <c r="U30" s="5">
        <f t="shared" si="8"/>
        <v>2105010.0000000005</v>
      </c>
      <c r="V30" s="29">
        <f t="shared" si="1"/>
        <v>17059820.75062314</v>
      </c>
      <c r="W30" s="30">
        <f>V30/K30</f>
        <v>0.97252672912469629</v>
      </c>
    </row>
    <row r="31" spans="1:23" s="8" customFormat="1" x14ac:dyDescent="0.25">
      <c r="A31" s="9">
        <v>28</v>
      </c>
      <c r="B31" s="28" t="s">
        <v>58</v>
      </c>
      <c r="C31" s="10" t="s">
        <v>59</v>
      </c>
      <c r="D31" s="5">
        <v>2</v>
      </c>
      <c r="E31" s="6">
        <v>1002.1200000000025</v>
      </c>
      <c r="F31" s="24">
        <v>1190.3999999999844</v>
      </c>
      <c r="G31" s="52">
        <v>1849.079999999961</v>
      </c>
      <c r="H31" s="24">
        <f t="shared" si="2"/>
        <v>4041.5999999999476</v>
      </c>
      <c r="I31" s="45">
        <f t="shared" si="3"/>
        <v>1.4401028596032933E-2</v>
      </c>
      <c r="J31" s="11">
        <v>84506000</v>
      </c>
      <c r="K31" s="6">
        <f t="shared" si="4"/>
        <v>21126500</v>
      </c>
      <c r="L31" s="7">
        <f t="shared" si="5"/>
        <v>16901200</v>
      </c>
      <c r="M31" s="7">
        <f t="shared" si="0"/>
        <v>4225300</v>
      </c>
      <c r="N31" s="5">
        <f t="shared" si="6"/>
        <v>19997870.271446645</v>
      </c>
      <c r="O31" s="26">
        <v>0</v>
      </c>
      <c r="P31" s="26">
        <v>0</v>
      </c>
      <c r="Q31" s="26">
        <v>1</v>
      </c>
      <c r="R31" s="26">
        <v>1</v>
      </c>
      <c r="S31" s="26">
        <v>1</v>
      </c>
      <c r="T31" s="5">
        <f t="shared" si="7"/>
        <v>3</v>
      </c>
      <c r="U31" s="5">
        <f t="shared" si="8"/>
        <v>2535180.0000000005</v>
      </c>
      <c r="V31" s="29">
        <f t="shared" si="1"/>
        <v>22533050.271446645</v>
      </c>
      <c r="W31" s="30">
        <f t="shared" si="9"/>
        <v>1.0665775339713934</v>
      </c>
    </row>
    <row r="32" spans="1:23" s="8" customFormat="1" x14ac:dyDescent="0.25">
      <c r="A32" s="9">
        <v>29</v>
      </c>
      <c r="B32" s="28" t="s">
        <v>60</v>
      </c>
      <c r="C32" s="10" t="s">
        <v>61</v>
      </c>
      <c r="D32" s="5">
        <v>2</v>
      </c>
      <c r="E32" s="6">
        <v>506.61999999999989</v>
      </c>
      <c r="F32" s="24">
        <v>520.98</v>
      </c>
      <c r="G32" s="52">
        <v>1120.2899999999986</v>
      </c>
      <c r="H32" s="24">
        <f t="shared" si="2"/>
        <v>2147.8899999999985</v>
      </c>
      <c r="I32" s="45">
        <f t="shared" si="3"/>
        <v>7.6533613695401711E-3</v>
      </c>
      <c r="J32" s="11">
        <v>78899000</v>
      </c>
      <c r="K32" s="6">
        <f t="shared" si="4"/>
        <v>19724750</v>
      </c>
      <c r="L32" s="7">
        <f t="shared" si="5"/>
        <v>15779800</v>
      </c>
      <c r="M32" s="7">
        <f t="shared" si="0"/>
        <v>3944950</v>
      </c>
      <c r="N32" s="5">
        <f t="shared" si="6"/>
        <v>10627777.508248728</v>
      </c>
      <c r="O32" s="26">
        <v>1</v>
      </c>
      <c r="P32" s="26">
        <v>1</v>
      </c>
      <c r="Q32" s="26">
        <v>1</v>
      </c>
      <c r="R32" s="26">
        <v>0</v>
      </c>
      <c r="S32" s="26">
        <v>0</v>
      </c>
      <c r="T32" s="5">
        <f t="shared" si="7"/>
        <v>3</v>
      </c>
      <c r="U32" s="5">
        <f t="shared" si="8"/>
        <v>2366970.0000000005</v>
      </c>
      <c r="V32" s="29">
        <f t="shared" si="1"/>
        <v>12994747.508248728</v>
      </c>
      <c r="W32" s="30">
        <f t="shared" si="9"/>
        <v>0.65880416777139017</v>
      </c>
    </row>
    <row r="33" spans="1:24" s="8" customFormat="1" x14ac:dyDescent="0.25">
      <c r="A33" s="9">
        <v>30</v>
      </c>
      <c r="B33" s="28" t="s">
        <v>62</v>
      </c>
      <c r="C33" s="10" t="s">
        <v>63</v>
      </c>
      <c r="D33" s="5">
        <v>2</v>
      </c>
      <c r="E33" s="6">
        <v>624.96000000000163</v>
      </c>
      <c r="F33" s="24">
        <v>840.14000000000158</v>
      </c>
      <c r="G33" s="52">
        <v>1193.2999999999936</v>
      </c>
      <c r="H33" s="24">
        <f t="shared" si="2"/>
        <v>2658.3999999999969</v>
      </c>
      <c r="I33" s="45">
        <f t="shared" si="3"/>
        <v>9.4724105353558991E-3</v>
      </c>
      <c r="J33" s="11">
        <v>65030000</v>
      </c>
      <c r="K33" s="6">
        <f t="shared" si="4"/>
        <v>16257500</v>
      </c>
      <c r="L33" s="7">
        <f t="shared" si="5"/>
        <v>13006000</v>
      </c>
      <c r="M33" s="7">
        <f t="shared" si="0"/>
        <v>3251500</v>
      </c>
      <c r="N33" s="5">
        <f t="shared" si="6"/>
        <v>13153785.216155579</v>
      </c>
      <c r="O33" s="26">
        <v>1</v>
      </c>
      <c r="P33" s="26">
        <v>0</v>
      </c>
      <c r="Q33" s="26">
        <v>0</v>
      </c>
      <c r="R33" s="26">
        <v>0</v>
      </c>
      <c r="S33" s="26">
        <v>1</v>
      </c>
      <c r="T33" s="5">
        <f t="shared" si="7"/>
        <v>2</v>
      </c>
      <c r="U33" s="5">
        <f t="shared" si="8"/>
        <v>1300600</v>
      </c>
      <c r="V33" s="29">
        <f t="shared" si="1"/>
        <v>14454385.216155579</v>
      </c>
      <c r="W33" s="30">
        <f t="shared" si="9"/>
        <v>0.88909027932680784</v>
      </c>
    </row>
    <row r="34" spans="1:24" s="8" customFormat="1" x14ac:dyDescent="0.25">
      <c r="A34" s="9">
        <v>31</v>
      </c>
      <c r="B34" s="28" t="s">
        <v>64</v>
      </c>
      <c r="C34" s="10" t="s">
        <v>65</v>
      </c>
      <c r="D34" s="5">
        <v>2</v>
      </c>
      <c r="E34" s="6">
        <v>2095.6299999999887</v>
      </c>
      <c r="F34" s="24">
        <v>2407.7199999999893</v>
      </c>
      <c r="G34" s="52">
        <v>3818.5799999999804</v>
      </c>
      <c r="H34" s="24">
        <f t="shared" si="2"/>
        <v>8321.9299999999585</v>
      </c>
      <c r="I34" s="45">
        <f t="shared" si="3"/>
        <v>2.9652699897116313E-2</v>
      </c>
      <c r="J34" s="11">
        <v>197317000</v>
      </c>
      <c r="K34" s="6">
        <f t="shared" si="4"/>
        <v>49329250</v>
      </c>
      <c r="L34" s="7">
        <f t="shared" si="5"/>
        <v>39463400</v>
      </c>
      <c r="M34" s="7">
        <f t="shared" si="0"/>
        <v>9865850</v>
      </c>
      <c r="N34" s="5">
        <f t="shared" si="6"/>
        <v>41176978.559991412</v>
      </c>
      <c r="O34" s="26">
        <v>0</v>
      </c>
      <c r="P34" s="26">
        <v>0</v>
      </c>
      <c r="Q34" s="26">
        <v>0</v>
      </c>
      <c r="R34" s="26">
        <v>1</v>
      </c>
      <c r="S34" s="26">
        <v>0</v>
      </c>
      <c r="T34" s="5">
        <f t="shared" si="7"/>
        <v>1</v>
      </c>
      <c r="U34" s="5">
        <f t="shared" si="8"/>
        <v>1973170</v>
      </c>
      <c r="V34" s="29">
        <f t="shared" si="1"/>
        <v>43150148.559991412</v>
      </c>
      <c r="W34" s="30">
        <f t="shared" si="9"/>
        <v>0.87473757577890221</v>
      </c>
    </row>
    <row r="35" spans="1:24" s="8" customFormat="1" x14ac:dyDescent="0.25">
      <c r="A35" s="9">
        <v>32</v>
      </c>
      <c r="B35" s="28" t="s">
        <v>66</v>
      </c>
      <c r="C35" s="10" t="s">
        <v>67</v>
      </c>
      <c r="D35" s="5">
        <v>2</v>
      </c>
      <c r="E35" s="6">
        <v>1357.0199999999913</v>
      </c>
      <c r="F35" s="24">
        <v>1476.9199999999832</v>
      </c>
      <c r="G35" s="52">
        <v>1939.7899999999756</v>
      </c>
      <c r="H35" s="24">
        <f t="shared" si="2"/>
        <v>4773.7299999999505</v>
      </c>
      <c r="I35" s="45">
        <f t="shared" si="3"/>
        <v>1.7009754117117099E-2</v>
      </c>
      <c r="J35" s="11">
        <v>90634000</v>
      </c>
      <c r="K35" s="6">
        <f t="shared" si="4"/>
        <v>22658500</v>
      </c>
      <c r="L35" s="7">
        <f t="shared" si="5"/>
        <v>18126800</v>
      </c>
      <c r="M35" s="7">
        <f t="shared" si="0"/>
        <v>4531700</v>
      </c>
      <c r="N35" s="5">
        <f t="shared" si="6"/>
        <v>23620455.5747509</v>
      </c>
      <c r="O35" s="26">
        <v>0</v>
      </c>
      <c r="P35" s="26">
        <v>1</v>
      </c>
      <c r="Q35" s="26">
        <v>0</v>
      </c>
      <c r="R35" s="26">
        <v>1</v>
      </c>
      <c r="S35" s="26">
        <v>1</v>
      </c>
      <c r="T35" s="5">
        <f t="shared" si="7"/>
        <v>3</v>
      </c>
      <c r="U35" s="5">
        <f t="shared" si="8"/>
        <v>2719020.0000000005</v>
      </c>
      <c r="V35" s="29">
        <f t="shared" si="1"/>
        <v>26339475.5747509</v>
      </c>
      <c r="W35" s="30">
        <f t="shared" si="9"/>
        <v>1.1624545126443013</v>
      </c>
    </row>
    <row r="36" spans="1:24" s="44" customFormat="1" x14ac:dyDescent="0.25">
      <c r="A36" s="38">
        <v>33</v>
      </c>
      <c r="B36" s="39" t="s">
        <v>68</v>
      </c>
      <c r="C36" s="40" t="s">
        <v>69</v>
      </c>
      <c r="D36" s="41">
        <v>2</v>
      </c>
      <c r="E36" s="6">
        <v>903.7500000000008</v>
      </c>
      <c r="F36" s="24">
        <v>1162.7800000000009</v>
      </c>
      <c r="G36" s="52">
        <v>1320.1799999999946</v>
      </c>
      <c r="H36" s="24">
        <f t="shared" si="2"/>
        <v>3386.7099999999964</v>
      </c>
      <c r="I36" s="45">
        <f t="shared" si="3"/>
        <v>1.2067524632935291E-2</v>
      </c>
      <c r="J36" s="11">
        <v>65263000</v>
      </c>
      <c r="K36" s="42">
        <f t="shared" si="4"/>
        <v>16315750</v>
      </c>
      <c r="L36" s="43">
        <f t="shared" si="5"/>
        <v>13052600</v>
      </c>
      <c r="M36" s="43">
        <f t="shared" si="0"/>
        <v>3263150</v>
      </c>
      <c r="N36" s="41">
        <f t="shared" si="6"/>
        <v>16757469.127823601</v>
      </c>
      <c r="O36" s="26">
        <v>1</v>
      </c>
      <c r="P36" s="26">
        <v>1</v>
      </c>
      <c r="Q36" s="26">
        <v>1</v>
      </c>
      <c r="R36" s="26">
        <v>0</v>
      </c>
      <c r="S36" s="26">
        <v>1</v>
      </c>
      <c r="T36" s="5">
        <f t="shared" si="7"/>
        <v>4</v>
      </c>
      <c r="U36" s="5">
        <f t="shared" si="8"/>
        <v>2610520</v>
      </c>
      <c r="V36" s="29">
        <f t="shared" si="1"/>
        <v>19367989.127823599</v>
      </c>
      <c r="W36" s="30">
        <f t="shared" si="9"/>
        <v>1.1870731733339626</v>
      </c>
    </row>
    <row r="37" spans="1:24" s="44" customFormat="1" x14ac:dyDescent="0.25">
      <c r="A37" s="38">
        <v>34</v>
      </c>
      <c r="B37" s="39" t="s">
        <v>70</v>
      </c>
      <c r="C37" s="40" t="s">
        <v>71</v>
      </c>
      <c r="D37" s="41">
        <v>2</v>
      </c>
      <c r="E37" s="6">
        <v>1490.2199999999852</v>
      </c>
      <c r="F37" s="24">
        <v>1526.7799999999877</v>
      </c>
      <c r="G37" s="52">
        <v>2128.1099999999683</v>
      </c>
      <c r="H37" s="24">
        <f t="shared" si="2"/>
        <v>5145.1099999999406</v>
      </c>
      <c r="I37" s="45">
        <f t="shared" si="3"/>
        <v>1.8333055284970087E-2</v>
      </c>
      <c r="J37" s="11">
        <v>101384000</v>
      </c>
      <c r="K37" s="42">
        <f t="shared" si="4"/>
        <v>25346000</v>
      </c>
      <c r="L37" s="43">
        <f t="shared" si="5"/>
        <v>20276800</v>
      </c>
      <c r="M37" s="43">
        <f t="shared" si="0"/>
        <v>5069200</v>
      </c>
      <c r="N37" s="41">
        <f t="shared" si="6"/>
        <v>25458046.890420374</v>
      </c>
      <c r="O37" s="26">
        <v>0</v>
      </c>
      <c r="P37" s="26">
        <v>1</v>
      </c>
      <c r="Q37" s="26">
        <v>1</v>
      </c>
      <c r="R37" s="26">
        <v>1</v>
      </c>
      <c r="S37" s="26">
        <v>1</v>
      </c>
      <c r="T37" s="5">
        <f t="shared" si="7"/>
        <v>4</v>
      </c>
      <c r="U37" s="5">
        <f t="shared" si="8"/>
        <v>4055360</v>
      </c>
      <c r="V37" s="29">
        <f t="shared" si="1"/>
        <v>29513406.890420374</v>
      </c>
      <c r="W37" s="30">
        <f t="shared" si="9"/>
        <v>1.164420693222614</v>
      </c>
    </row>
    <row r="38" spans="1:24" s="44" customFormat="1" x14ac:dyDescent="0.25">
      <c r="A38" s="38">
        <v>35</v>
      </c>
      <c r="B38" s="39" t="s">
        <v>72</v>
      </c>
      <c r="C38" s="40" t="s">
        <v>73</v>
      </c>
      <c r="D38" s="41">
        <v>2</v>
      </c>
      <c r="E38" s="6">
        <v>1139.8400000000011</v>
      </c>
      <c r="F38" s="24">
        <v>1559.4899999999964</v>
      </c>
      <c r="G38" s="52">
        <v>1706.0500000000002</v>
      </c>
      <c r="H38" s="24">
        <f t="shared" si="2"/>
        <v>4405.3799999999974</v>
      </c>
      <c r="I38" s="45">
        <f t="shared" si="3"/>
        <v>1.5697249444871424E-2</v>
      </c>
      <c r="J38" s="11">
        <v>78314000</v>
      </c>
      <c r="K38" s="42">
        <f t="shared" si="4"/>
        <v>19578500</v>
      </c>
      <c r="L38" s="43">
        <f t="shared" si="5"/>
        <v>15662800</v>
      </c>
      <c r="M38" s="43">
        <f t="shared" si="0"/>
        <v>3915700</v>
      </c>
      <c r="N38" s="41">
        <f t="shared" si="6"/>
        <v>21797856.724175256</v>
      </c>
      <c r="O38" s="26">
        <v>0</v>
      </c>
      <c r="P38" s="26">
        <v>1</v>
      </c>
      <c r="Q38" s="26">
        <v>0</v>
      </c>
      <c r="R38" s="26">
        <v>1</v>
      </c>
      <c r="S38" s="26">
        <v>1</v>
      </c>
      <c r="T38" s="5">
        <f t="shared" si="7"/>
        <v>3</v>
      </c>
      <c r="U38" s="5">
        <f t="shared" si="8"/>
        <v>2349420.0000000005</v>
      </c>
      <c r="V38" s="29">
        <f t="shared" si="1"/>
        <v>24147276.724175256</v>
      </c>
      <c r="W38" s="30">
        <f t="shared" si="9"/>
        <v>1.2333568314311747</v>
      </c>
    </row>
    <row r="39" spans="1:24" s="8" customFormat="1" x14ac:dyDescent="0.25">
      <c r="A39" s="9">
        <v>36</v>
      </c>
      <c r="B39" s="28" t="s">
        <v>74</v>
      </c>
      <c r="C39" s="10" t="s">
        <v>75</v>
      </c>
      <c r="D39" s="5">
        <v>2</v>
      </c>
      <c r="E39" s="6">
        <v>955.8799999999984</v>
      </c>
      <c r="F39" s="24">
        <v>1174.8300000000038</v>
      </c>
      <c r="G39" s="52">
        <v>1293.500000000002</v>
      </c>
      <c r="H39" s="24">
        <f t="shared" si="2"/>
        <v>3424.2100000000046</v>
      </c>
      <c r="I39" s="45">
        <f t="shared" si="3"/>
        <v>1.2201144628073693E-2</v>
      </c>
      <c r="J39" s="11">
        <v>113672000</v>
      </c>
      <c r="K39" s="6">
        <f t="shared" si="4"/>
        <v>28418000</v>
      </c>
      <c r="L39" s="7">
        <f t="shared" si="5"/>
        <v>22734400</v>
      </c>
      <c r="M39" s="7">
        <f t="shared" si="0"/>
        <v>5683600</v>
      </c>
      <c r="N39" s="5">
        <f t="shared" si="6"/>
        <v>16943019.438388582</v>
      </c>
      <c r="O39" s="26">
        <v>1</v>
      </c>
      <c r="P39" s="26">
        <v>0</v>
      </c>
      <c r="Q39" s="26">
        <v>1</v>
      </c>
      <c r="R39" s="26">
        <v>1</v>
      </c>
      <c r="S39" s="26">
        <v>1</v>
      </c>
      <c r="T39" s="5">
        <f t="shared" si="7"/>
        <v>4</v>
      </c>
      <c r="U39" s="5">
        <f t="shared" si="8"/>
        <v>4546880</v>
      </c>
      <c r="V39" s="29">
        <f t="shared" si="1"/>
        <v>21489899.438388582</v>
      </c>
      <c r="W39" s="30">
        <f t="shared" si="9"/>
        <v>0.75620731361772753</v>
      </c>
    </row>
    <row r="40" spans="1:24" s="8" customFormat="1" x14ac:dyDescent="0.25">
      <c r="A40" s="9">
        <v>37</v>
      </c>
      <c r="B40" s="28" t="s">
        <v>76</v>
      </c>
      <c r="C40" s="10" t="s">
        <v>77</v>
      </c>
      <c r="D40" s="5">
        <v>2</v>
      </c>
      <c r="E40" s="6">
        <v>2102.930000000008</v>
      </c>
      <c r="F40" s="24">
        <v>2307.9900000000098</v>
      </c>
      <c r="G40" s="52">
        <v>2881.9100000000099</v>
      </c>
      <c r="H40" s="24">
        <f t="shared" si="2"/>
        <v>7292.8300000000281</v>
      </c>
      <c r="I40" s="45">
        <f t="shared" si="3"/>
        <v>2.5985810910532616E-2</v>
      </c>
      <c r="J40" s="11">
        <v>108943000</v>
      </c>
      <c r="K40" s="6">
        <f t="shared" si="4"/>
        <v>27235750</v>
      </c>
      <c r="L40" s="7">
        <f t="shared" si="5"/>
        <v>21788600</v>
      </c>
      <c r="M40" s="7">
        <f t="shared" si="0"/>
        <v>5447150</v>
      </c>
      <c r="N40" s="5">
        <f t="shared" si="6"/>
        <v>36084983.237261653</v>
      </c>
      <c r="O40" s="26">
        <v>1</v>
      </c>
      <c r="P40" s="26">
        <v>1</v>
      </c>
      <c r="Q40" s="26">
        <v>1</v>
      </c>
      <c r="R40" s="26">
        <v>0</v>
      </c>
      <c r="S40" s="26">
        <v>1</v>
      </c>
      <c r="T40" s="5">
        <f t="shared" si="7"/>
        <v>4</v>
      </c>
      <c r="U40" s="5">
        <f t="shared" si="8"/>
        <v>4357720</v>
      </c>
      <c r="V40" s="29">
        <f t="shared" si="1"/>
        <v>40442703.237261653</v>
      </c>
      <c r="W40" s="30">
        <f t="shared" si="9"/>
        <v>1.484912412445468</v>
      </c>
    </row>
    <row r="41" spans="1:24" s="44" customFormat="1" x14ac:dyDescent="0.25">
      <c r="A41" s="38">
        <v>38</v>
      </c>
      <c r="B41" s="39" t="s">
        <v>78</v>
      </c>
      <c r="C41" s="40" t="s">
        <v>79</v>
      </c>
      <c r="D41" s="41">
        <v>2</v>
      </c>
      <c r="E41" s="6">
        <v>1350.7999999999754</v>
      </c>
      <c r="F41" s="24">
        <v>1492.4299999999666</v>
      </c>
      <c r="G41" s="52">
        <v>1693.149999999948</v>
      </c>
      <c r="H41" s="24">
        <f t="shared" si="2"/>
        <v>4536.3799999998901</v>
      </c>
      <c r="I41" s="45">
        <f t="shared" si="3"/>
        <v>1.6164028627887753E-2</v>
      </c>
      <c r="J41" s="11">
        <v>103850000</v>
      </c>
      <c r="K41" s="42">
        <f t="shared" si="4"/>
        <v>25962500</v>
      </c>
      <c r="L41" s="43">
        <f t="shared" si="5"/>
        <v>20770000</v>
      </c>
      <c r="M41" s="43">
        <f t="shared" si="0"/>
        <v>5192500</v>
      </c>
      <c r="N41" s="41">
        <f t="shared" si="6"/>
        <v>22446045.80908158</v>
      </c>
      <c r="O41" s="26">
        <v>1</v>
      </c>
      <c r="P41" s="26">
        <v>1</v>
      </c>
      <c r="Q41" s="26">
        <v>1</v>
      </c>
      <c r="R41" s="26">
        <v>0</v>
      </c>
      <c r="S41" s="26">
        <v>1</v>
      </c>
      <c r="T41" s="5">
        <f t="shared" si="7"/>
        <v>4</v>
      </c>
      <c r="U41" s="5">
        <f t="shared" si="8"/>
        <v>4154000</v>
      </c>
      <c r="V41" s="29">
        <f t="shared" si="1"/>
        <v>26600045.80908158</v>
      </c>
      <c r="W41" s="30">
        <f t="shared" si="9"/>
        <v>1.0245564105568254</v>
      </c>
    </row>
    <row r="42" spans="1:24" s="8" customFormat="1" x14ac:dyDescent="0.25">
      <c r="A42" s="9">
        <v>39</v>
      </c>
      <c r="B42" s="28" t="s">
        <v>80</v>
      </c>
      <c r="C42" s="10" t="s">
        <v>118</v>
      </c>
      <c r="D42" s="5">
        <v>3</v>
      </c>
      <c r="E42" s="6">
        <v>4187.899999999996</v>
      </c>
      <c r="F42" s="24">
        <v>5163.4599999999828</v>
      </c>
      <c r="G42" s="52">
        <v>7926.4599999999127</v>
      </c>
      <c r="H42" s="24">
        <f t="shared" si="2"/>
        <v>17277.819999999891</v>
      </c>
      <c r="I42" s="45">
        <f t="shared" si="3"/>
        <v>6.1564325984043787E-2</v>
      </c>
      <c r="J42" s="11">
        <v>394664000</v>
      </c>
      <c r="K42" s="6">
        <f t="shared" si="4"/>
        <v>98666000</v>
      </c>
      <c r="L42" s="7">
        <f t="shared" si="5"/>
        <v>78932800</v>
      </c>
      <c r="M42" s="7">
        <f t="shared" si="0"/>
        <v>19733200</v>
      </c>
      <c r="N42" s="5">
        <f t="shared" si="6"/>
        <v>85490796.450269341</v>
      </c>
      <c r="O42" s="26">
        <v>1</v>
      </c>
      <c r="P42" s="26">
        <v>0</v>
      </c>
      <c r="Q42" s="26">
        <v>0</v>
      </c>
      <c r="R42" s="26">
        <v>1</v>
      </c>
      <c r="S42" s="26">
        <v>1</v>
      </c>
      <c r="T42" s="5">
        <f t="shared" si="7"/>
        <v>3</v>
      </c>
      <c r="U42" s="5">
        <f t="shared" si="8"/>
        <v>11839920.000000002</v>
      </c>
      <c r="V42" s="29">
        <f t="shared" si="1"/>
        <v>97330716.450269341</v>
      </c>
      <c r="W42" s="30">
        <f t="shared" si="9"/>
        <v>0.98646662933806317</v>
      </c>
    </row>
    <row r="43" spans="1:24" s="8" customFormat="1" x14ac:dyDescent="0.25">
      <c r="A43" s="9">
        <v>40</v>
      </c>
      <c r="B43" s="28" t="s">
        <v>81</v>
      </c>
      <c r="C43" s="10" t="s">
        <v>82</v>
      </c>
      <c r="D43" s="5">
        <v>3</v>
      </c>
      <c r="E43" s="6">
        <v>4787.8699999997307</v>
      </c>
      <c r="F43" s="24">
        <v>6495.0799999994661</v>
      </c>
      <c r="G43" s="52">
        <v>9221.6399999993064</v>
      </c>
      <c r="H43" s="24">
        <f t="shared" si="2"/>
        <v>20504.589999998505</v>
      </c>
      <c r="I43" s="45">
        <f t="shared" si="3"/>
        <v>7.3061952429709323E-2</v>
      </c>
      <c r="J43" s="11">
        <v>410946000</v>
      </c>
      <c r="K43" s="6">
        <f t="shared" si="4"/>
        <v>102736500</v>
      </c>
      <c r="L43" s="7">
        <f t="shared" si="5"/>
        <v>82189200</v>
      </c>
      <c r="M43" s="7">
        <f t="shared" si="0"/>
        <v>20547300</v>
      </c>
      <c r="N43" s="5">
        <f t="shared" si="6"/>
        <v>101456881.13350593</v>
      </c>
      <c r="O43" s="26">
        <v>0</v>
      </c>
      <c r="P43" s="26">
        <v>1</v>
      </c>
      <c r="Q43" s="26">
        <v>1</v>
      </c>
      <c r="R43" s="26">
        <v>1</v>
      </c>
      <c r="S43" s="26">
        <v>1</v>
      </c>
      <c r="T43" s="5">
        <f t="shared" si="7"/>
        <v>4</v>
      </c>
      <c r="U43" s="5">
        <f t="shared" si="8"/>
        <v>16437840</v>
      </c>
      <c r="V43" s="29">
        <f t="shared" si="1"/>
        <v>117894721.13350593</v>
      </c>
      <c r="W43" s="30">
        <f t="shared" si="9"/>
        <v>1.1475446519348618</v>
      </c>
    </row>
    <row r="44" spans="1:24" s="8" customFormat="1" x14ac:dyDescent="0.25">
      <c r="A44" s="9">
        <v>41</v>
      </c>
      <c r="B44" s="28" t="s">
        <v>83</v>
      </c>
      <c r="C44" s="10" t="s">
        <v>126</v>
      </c>
      <c r="D44" s="5">
        <v>3</v>
      </c>
      <c r="E44" s="6">
        <v>980.62000000000296</v>
      </c>
      <c r="F44" s="24">
        <v>573.88000000000068</v>
      </c>
      <c r="G44" s="52">
        <v>714.71000000000026</v>
      </c>
      <c r="H44" s="24">
        <f t="shared" si="2"/>
        <v>2269.2100000000037</v>
      </c>
      <c r="I44" s="45">
        <f t="shared" si="3"/>
        <v>8.0856487778118488E-3</v>
      </c>
      <c r="J44" s="11">
        <v>130263000</v>
      </c>
      <c r="K44" s="6">
        <f t="shared" si="4"/>
        <v>32565750</v>
      </c>
      <c r="L44" s="7">
        <f t="shared" si="5"/>
        <v>26052600</v>
      </c>
      <c r="M44" s="7">
        <f t="shared" si="0"/>
        <v>6513150</v>
      </c>
      <c r="N44" s="5">
        <f t="shared" si="6"/>
        <v>11228069.872988446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5">
        <f t="shared" si="7"/>
        <v>0</v>
      </c>
      <c r="U44" s="5">
        <f t="shared" si="8"/>
        <v>0</v>
      </c>
      <c r="V44" s="29">
        <f t="shared" si="1"/>
        <v>11228069.872988446</v>
      </c>
      <c r="W44" s="30">
        <f t="shared" si="9"/>
        <v>0.34478155341082106</v>
      </c>
    </row>
    <row r="45" spans="1:24" s="44" customFormat="1" x14ac:dyDescent="0.25">
      <c r="A45" s="38">
        <v>42</v>
      </c>
      <c r="B45" s="39" t="s">
        <v>84</v>
      </c>
      <c r="C45" s="40" t="s">
        <v>127</v>
      </c>
      <c r="D45" s="41">
        <v>3</v>
      </c>
      <c r="E45" s="6">
        <v>504.34999999999866</v>
      </c>
      <c r="F45" s="24">
        <v>450.08999999999941</v>
      </c>
      <c r="G45" s="52">
        <v>572.80000000000086</v>
      </c>
      <c r="H45" s="24">
        <f t="shared" si="2"/>
        <v>1527.2399999999989</v>
      </c>
      <c r="I45" s="45">
        <f t="shared" si="3"/>
        <v>5.4418613700033666E-3</v>
      </c>
      <c r="J45" s="11">
        <v>136349000</v>
      </c>
      <c r="K45" s="42">
        <f t="shared" si="4"/>
        <v>34087250</v>
      </c>
      <c r="L45" s="43">
        <f t="shared" si="5"/>
        <v>27269800</v>
      </c>
      <c r="M45" s="43">
        <f t="shared" si="0"/>
        <v>6817450</v>
      </c>
      <c r="N45" s="41">
        <f t="shared" si="6"/>
        <v>7556796.1681919405</v>
      </c>
      <c r="O45" s="26">
        <v>1</v>
      </c>
      <c r="P45" s="26">
        <v>0</v>
      </c>
      <c r="Q45" s="26">
        <v>1</v>
      </c>
      <c r="R45" s="26">
        <v>0</v>
      </c>
      <c r="S45" s="26">
        <v>0</v>
      </c>
      <c r="T45" s="5">
        <f t="shared" si="7"/>
        <v>2</v>
      </c>
      <c r="U45" s="5">
        <f t="shared" si="8"/>
        <v>2726980</v>
      </c>
      <c r="V45" s="29">
        <f t="shared" si="1"/>
        <v>10283776.16819194</v>
      </c>
      <c r="W45" s="30">
        <f t="shared" si="9"/>
        <v>0.30168981564050895</v>
      </c>
      <c r="X45" s="54"/>
    </row>
    <row r="46" spans="1:24" s="8" customFormat="1" x14ac:dyDescent="0.25">
      <c r="A46" s="9">
        <v>43</v>
      </c>
      <c r="B46" s="28" t="s">
        <v>85</v>
      </c>
      <c r="C46" s="10" t="s">
        <v>128</v>
      </c>
      <c r="D46" s="5">
        <v>3</v>
      </c>
      <c r="E46" s="6">
        <v>926.58000000000254</v>
      </c>
      <c r="F46" s="24">
        <v>547.24000000000046</v>
      </c>
      <c r="G46" s="52">
        <v>1507.6200000000026</v>
      </c>
      <c r="H46" s="24">
        <f t="shared" si="2"/>
        <v>2981.4400000000055</v>
      </c>
      <c r="I46" s="45">
        <f t="shared" si="3"/>
        <v>1.0623466621475916E-2</v>
      </c>
      <c r="J46" s="11">
        <v>171382000</v>
      </c>
      <c r="K46" s="6">
        <f t="shared" si="4"/>
        <v>42845500</v>
      </c>
      <c r="L46" s="7">
        <f t="shared" si="5"/>
        <v>34276400</v>
      </c>
      <c r="M46" s="7">
        <f t="shared" si="0"/>
        <v>8569100</v>
      </c>
      <c r="N46" s="5">
        <f t="shared" si="6"/>
        <v>14752189.811486235</v>
      </c>
      <c r="O46" s="26">
        <v>1</v>
      </c>
      <c r="P46" s="26">
        <v>1</v>
      </c>
      <c r="Q46" s="26">
        <v>1</v>
      </c>
      <c r="R46" s="26">
        <v>0</v>
      </c>
      <c r="S46" s="26">
        <v>0</v>
      </c>
      <c r="T46" s="5">
        <f t="shared" si="7"/>
        <v>3</v>
      </c>
      <c r="U46" s="5">
        <f t="shared" si="8"/>
        <v>5141460.0000000009</v>
      </c>
      <c r="V46" s="29">
        <f t="shared" si="1"/>
        <v>19893649.811486237</v>
      </c>
      <c r="W46" s="30">
        <f t="shared" si="9"/>
        <v>0.46431130017122535</v>
      </c>
    </row>
    <row r="47" spans="1:24" s="8" customFormat="1" x14ac:dyDescent="0.25">
      <c r="A47" s="9">
        <v>44</v>
      </c>
      <c r="B47" s="28" t="s">
        <v>86</v>
      </c>
      <c r="C47" s="10" t="s">
        <v>87</v>
      </c>
      <c r="D47" s="5">
        <v>3</v>
      </c>
      <c r="E47" s="6">
        <v>6501.9199999999319</v>
      </c>
      <c r="F47" s="24">
        <v>12461.869999999748</v>
      </c>
      <c r="G47" s="52">
        <v>15337.20999999983</v>
      </c>
      <c r="H47" s="24">
        <f t="shared" si="2"/>
        <v>34300.999999999513</v>
      </c>
      <c r="I47" s="45">
        <f t="shared" si="3"/>
        <v>0.12222131875309902</v>
      </c>
      <c r="J47" s="11">
        <v>975195000</v>
      </c>
      <c r="K47" s="6">
        <f t="shared" si="4"/>
        <v>243798750</v>
      </c>
      <c r="L47" s="7">
        <f t="shared" si="5"/>
        <v>195039000</v>
      </c>
      <c r="M47" s="7">
        <f t="shared" si="0"/>
        <v>48759750</v>
      </c>
      <c r="N47" s="5">
        <f t="shared" si="6"/>
        <v>169721632.07167718</v>
      </c>
      <c r="O47" s="26">
        <v>1</v>
      </c>
      <c r="P47" s="26">
        <v>1</v>
      </c>
      <c r="Q47" s="26">
        <v>0</v>
      </c>
      <c r="R47" s="26">
        <v>1</v>
      </c>
      <c r="S47" s="26">
        <v>1</v>
      </c>
      <c r="T47" s="5">
        <f t="shared" si="7"/>
        <v>4</v>
      </c>
      <c r="U47" s="5">
        <f t="shared" si="8"/>
        <v>39007800</v>
      </c>
      <c r="V47" s="29">
        <f t="shared" si="1"/>
        <v>208729432.07167718</v>
      </c>
      <c r="W47" s="30">
        <f t="shared" si="9"/>
        <v>0.85615464423700771</v>
      </c>
    </row>
    <row r="48" spans="1:24" s="8" customFormat="1" x14ac:dyDescent="0.25">
      <c r="A48" s="9">
        <v>45</v>
      </c>
      <c r="B48" s="28" t="s">
        <v>88</v>
      </c>
      <c r="C48" s="10" t="s">
        <v>89</v>
      </c>
      <c r="D48" s="5">
        <v>3</v>
      </c>
      <c r="E48" s="6">
        <v>5338.5699999999533</v>
      </c>
      <c r="F48" s="24">
        <v>5447.3599999999533</v>
      </c>
      <c r="G48" s="52">
        <v>6005.089999999961</v>
      </c>
      <c r="H48" s="24">
        <f t="shared" si="2"/>
        <v>16791.019999999866</v>
      </c>
      <c r="I48" s="45">
        <f t="shared" si="3"/>
        <v>5.9829760287154123E-2</v>
      </c>
      <c r="J48" s="11">
        <v>326027000</v>
      </c>
      <c r="K48" s="6">
        <f t="shared" si="4"/>
        <v>81506750</v>
      </c>
      <c r="L48" s="7">
        <f t="shared" si="5"/>
        <v>65205400</v>
      </c>
      <c r="M48" s="7">
        <f t="shared" si="0"/>
        <v>16301350</v>
      </c>
      <c r="N48" s="5">
        <f t="shared" si="6"/>
        <v>83082106.018722221</v>
      </c>
      <c r="O48" s="26">
        <v>0</v>
      </c>
      <c r="P48" s="26">
        <v>1</v>
      </c>
      <c r="Q48" s="26">
        <v>0</v>
      </c>
      <c r="R48" s="26">
        <v>0</v>
      </c>
      <c r="S48" s="26">
        <v>1</v>
      </c>
      <c r="T48" s="5">
        <f t="shared" si="7"/>
        <v>2</v>
      </c>
      <c r="U48" s="5">
        <f t="shared" si="8"/>
        <v>6520540</v>
      </c>
      <c r="V48" s="29">
        <f t="shared" si="1"/>
        <v>89602646.018722221</v>
      </c>
      <c r="W48" s="30">
        <f t="shared" si="9"/>
        <v>1.0993279209233864</v>
      </c>
    </row>
    <row r="49" spans="1:23" s="8" customFormat="1" x14ac:dyDescent="0.25">
      <c r="A49" s="9">
        <v>46</v>
      </c>
      <c r="B49" s="28" t="s">
        <v>90</v>
      </c>
      <c r="C49" s="10" t="s">
        <v>91</v>
      </c>
      <c r="D49" s="5">
        <v>3</v>
      </c>
      <c r="E49" s="6">
        <v>2443.3300000000472</v>
      </c>
      <c r="F49" s="24">
        <v>3250.5900000000652</v>
      </c>
      <c r="G49" s="52">
        <v>4642.5500000000393</v>
      </c>
      <c r="H49" s="24">
        <f t="shared" si="2"/>
        <v>10336.470000000152</v>
      </c>
      <c r="I49" s="45">
        <f t="shared" si="3"/>
        <v>3.6830908563945129E-2</v>
      </c>
      <c r="J49" s="11">
        <v>127700000</v>
      </c>
      <c r="K49" s="6">
        <f t="shared" si="4"/>
        <v>31925000</v>
      </c>
      <c r="L49" s="7">
        <f t="shared" si="5"/>
        <v>25540000</v>
      </c>
      <c r="M49" s="7">
        <f t="shared" si="0"/>
        <v>6385000</v>
      </c>
      <c r="N49" s="5">
        <f t="shared" si="6"/>
        <v>51144939.163872182</v>
      </c>
      <c r="O49" s="26">
        <v>0</v>
      </c>
      <c r="P49" s="26">
        <v>1</v>
      </c>
      <c r="Q49" s="26">
        <v>0</v>
      </c>
      <c r="R49" s="26">
        <v>1</v>
      </c>
      <c r="S49" s="26">
        <v>1</v>
      </c>
      <c r="T49" s="5">
        <f t="shared" si="7"/>
        <v>3</v>
      </c>
      <c r="U49" s="5">
        <f t="shared" si="8"/>
        <v>3831000.0000000005</v>
      </c>
      <c r="V49" s="29">
        <f t="shared" si="1"/>
        <v>54975939.163872182</v>
      </c>
      <c r="W49" s="30">
        <f t="shared" si="9"/>
        <v>1.7220341163311568</v>
      </c>
    </row>
    <row r="50" spans="1:23" s="8" customFormat="1" x14ac:dyDescent="0.25">
      <c r="A50" s="9">
        <v>47</v>
      </c>
      <c r="B50" s="28" t="s">
        <v>92</v>
      </c>
      <c r="C50" s="10" t="s">
        <v>122</v>
      </c>
      <c r="D50" s="5">
        <v>4</v>
      </c>
      <c r="E50" s="6">
        <v>884.8299999999997</v>
      </c>
      <c r="F50" s="24">
        <v>721.93000000000029</v>
      </c>
      <c r="G50" s="52">
        <v>1855.4400000000053</v>
      </c>
      <c r="H50" s="24">
        <f t="shared" si="2"/>
        <v>3462.2000000000053</v>
      </c>
      <c r="I50" s="45">
        <f t="shared" si="3"/>
        <v>1.233651059114854E-2</v>
      </c>
      <c r="J50" s="11">
        <v>127599000</v>
      </c>
      <c r="K50" s="6">
        <f t="shared" si="4"/>
        <v>31899750</v>
      </c>
      <c r="L50" s="7">
        <f t="shared" si="5"/>
        <v>25519800</v>
      </c>
      <c r="M50" s="7">
        <f t="shared" si="0"/>
        <v>6379950</v>
      </c>
      <c r="N50" s="5">
        <f t="shared" si="6"/>
        <v>17130994.273011573</v>
      </c>
      <c r="O50" s="26">
        <v>0</v>
      </c>
      <c r="P50" s="26">
        <v>1</v>
      </c>
      <c r="Q50" s="26">
        <v>1</v>
      </c>
      <c r="R50" s="26">
        <v>0</v>
      </c>
      <c r="S50" s="26">
        <v>1</v>
      </c>
      <c r="T50" s="5">
        <f t="shared" si="7"/>
        <v>3</v>
      </c>
      <c r="U50" s="5">
        <f t="shared" si="8"/>
        <v>3827970.0000000005</v>
      </c>
      <c r="V50" s="29">
        <f t="shared" si="1"/>
        <v>20958964.273011573</v>
      </c>
      <c r="W50" s="30">
        <f t="shared" si="9"/>
        <v>0.65702597271174767</v>
      </c>
    </row>
    <row r="51" spans="1:23" s="8" customFormat="1" x14ac:dyDescent="0.25">
      <c r="A51" s="9">
        <v>48</v>
      </c>
      <c r="B51" s="28" t="s">
        <v>93</v>
      </c>
      <c r="C51" s="10" t="s">
        <v>116</v>
      </c>
      <c r="D51" s="5">
        <v>4</v>
      </c>
      <c r="E51" s="6">
        <v>525.0700000000005</v>
      </c>
      <c r="F51" s="24">
        <v>1048.1099999999997</v>
      </c>
      <c r="G51" s="52">
        <v>2094.7300000000068</v>
      </c>
      <c r="H51" s="24">
        <f t="shared" si="2"/>
        <v>3667.9100000000071</v>
      </c>
      <c r="I51" s="45">
        <f t="shared" si="3"/>
        <v>1.3069496436479597E-2</v>
      </c>
      <c r="J51" s="11">
        <v>101154000</v>
      </c>
      <c r="K51" s="6">
        <f t="shared" si="4"/>
        <v>25288500</v>
      </c>
      <c r="L51" s="7">
        <f t="shared" si="5"/>
        <v>20230800</v>
      </c>
      <c r="M51" s="7">
        <f t="shared" si="0"/>
        <v>5057700</v>
      </c>
      <c r="N51" s="5">
        <f t="shared" si="6"/>
        <v>18148849.056646615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5">
        <f t="shared" si="7"/>
        <v>5</v>
      </c>
      <c r="U51" s="5">
        <f t="shared" si="8"/>
        <v>5057700</v>
      </c>
      <c r="V51" s="29">
        <f t="shared" si="1"/>
        <v>23206549.056646615</v>
      </c>
      <c r="W51" s="30">
        <f t="shared" si="9"/>
        <v>0.91767202707343709</v>
      </c>
    </row>
    <row r="52" spans="1:23" s="8" customFormat="1" x14ac:dyDescent="0.25">
      <c r="A52" s="9">
        <v>49</v>
      </c>
      <c r="B52" s="28" t="s">
        <v>94</v>
      </c>
      <c r="C52" s="10" t="s">
        <v>95</v>
      </c>
      <c r="D52" s="5">
        <v>5</v>
      </c>
      <c r="E52" s="6">
        <v>4280.4300000000467</v>
      </c>
      <c r="F52" s="24">
        <v>5102.1799999999776</v>
      </c>
      <c r="G52" s="52">
        <v>6491.12999999982</v>
      </c>
      <c r="H52" s="24">
        <f t="shared" si="2"/>
        <v>15873.739999999845</v>
      </c>
      <c r="I52" s="45">
        <f t="shared" si="3"/>
        <v>5.6561308310073367E-2</v>
      </c>
      <c r="J52" s="11">
        <v>181637000</v>
      </c>
      <c r="K52" s="6">
        <f t="shared" si="4"/>
        <v>45409250</v>
      </c>
      <c r="L52" s="7">
        <f t="shared" si="5"/>
        <v>36327400</v>
      </c>
      <c r="M52" s="7">
        <f t="shared" si="0"/>
        <v>9081850</v>
      </c>
      <c r="N52" s="5">
        <f t="shared" si="6"/>
        <v>78543396.982055232</v>
      </c>
      <c r="O52" s="26">
        <v>0</v>
      </c>
      <c r="P52" s="26">
        <v>0</v>
      </c>
      <c r="Q52" s="26">
        <v>1</v>
      </c>
      <c r="R52" s="26">
        <v>0</v>
      </c>
      <c r="S52" s="26">
        <v>0</v>
      </c>
      <c r="T52" s="5">
        <f t="shared" si="7"/>
        <v>1</v>
      </c>
      <c r="U52" s="5">
        <f t="shared" si="8"/>
        <v>1816370</v>
      </c>
      <c r="V52" s="29">
        <f t="shared" si="1"/>
        <v>80359766.982055232</v>
      </c>
      <c r="W52" s="30">
        <f t="shared" si="9"/>
        <v>1.7696783580890509</v>
      </c>
    </row>
    <row r="53" spans="1:23" s="8" customFormat="1" x14ac:dyDescent="0.25">
      <c r="A53" s="9">
        <v>50</v>
      </c>
      <c r="B53" s="28" t="s">
        <v>96</v>
      </c>
      <c r="C53" s="10" t="s">
        <v>114</v>
      </c>
      <c r="D53" s="5">
        <v>5</v>
      </c>
      <c r="E53" s="6">
        <v>3952.2100000000573</v>
      </c>
      <c r="F53" s="24">
        <v>3472.9200000000474</v>
      </c>
      <c r="G53" s="52">
        <v>3984.2200000000648</v>
      </c>
      <c r="H53" s="24">
        <f t="shared" si="2"/>
        <v>11409.35000000017</v>
      </c>
      <c r="I53" s="45">
        <f t="shared" si="3"/>
        <v>4.0653794440853354E-2</v>
      </c>
      <c r="J53" s="11">
        <v>135590000</v>
      </c>
      <c r="K53" s="6">
        <f t="shared" si="4"/>
        <v>33897500</v>
      </c>
      <c r="L53" s="7">
        <f t="shared" si="5"/>
        <v>27118000</v>
      </c>
      <c r="M53" s="7">
        <f t="shared" si="0"/>
        <v>6779500</v>
      </c>
      <c r="N53" s="5">
        <f t="shared" si="6"/>
        <v>56453558.289176598</v>
      </c>
      <c r="O53" s="26">
        <v>1</v>
      </c>
      <c r="P53" s="26">
        <v>1</v>
      </c>
      <c r="Q53" s="26">
        <v>1</v>
      </c>
      <c r="R53" s="26">
        <v>1</v>
      </c>
      <c r="S53" s="26">
        <v>1</v>
      </c>
      <c r="T53" s="5">
        <f t="shared" si="7"/>
        <v>5</v>
      </c>
      <c r="U53" s="5">
        <f t="shared" si="8"/>
        <v>6779500</v>
      </c>
      <c r="V53" s="29">
        <f t="shared" si="1"/>
        <v>63233058.289176598</v>
      </c>
      <c r="W53" s="30">
        <f t="shared" si="9"/>
        <v>1.8654195232443866</v>
      </c>
    </row>
    <row r="54" spans="1:23" s="8" customFormat="1" x14ac:dyDescent="0.25">
      <c r="A54" s="9">
        <v>51</v>
      </c>
      <c r="B54" s="28" t="s">
        <v>97</v>
      </c>
      <c r="C54" s="9" t="s">
        <v>117</v>
      </c>
      <c r="D54" s="5">
        <v>6</v>
      </c>
      <c r="E54" s="6">
        <v>495.2800000000002</v>
      </c>
      <c r="F54" s="24">
        <v>683.67999999999984</v>
      </c>
      <c r="G54" s="52">
        <v>1243.6299999999983</v>
      </c>
      <c r="H54" s="24">
        <f t="shared" si="2"/>
        <v>2422.5899999999983</v>
      </c>
      <c r="I54" s="45">
        <f t="shared" si="3"/>
        <v>8.6321723739271206E-3</v>
      </c>
      <c r="J54" s="11">
        <v>79721000</v>
      </c>
      <c r="K54" s="6">
        <f t="shared" si="4"/>
        <v>19930250</v>
      </c>
      <c r="L54" s="7">
        <f t="shared" si="5"/>
        <v>15944200</v>
      </c>
      <c r="M54" s="7">
        <f t="shared" si="0"/>
        <v>3986050</v>
      </c>
      <c r="N54" s="5">
        <f t="shared" si="6"/>
        <v>11986995.38324043</v>
      </c>
      <c r="O54" s="26">
        <v>1</v>
      </c>
      <c r="P54" s="26">
        <v>0</v>
      </c>
      <c r="Q54" s="26">
        <v>1</v>
      </c>
      <c r="R54" s="26">
        <v>0</v>
      </c>
      <c r="S54" s="26">
        <v>0</v>
      </c>
      <c r="T54" s="5">
        <f t="shared" si="7"/>
        <v>2</v>
      </c>
      <c r="U54" s="5">
        <f t="shared" si="8"/>
        <v>1594420</v>
      </c>
      <c r="V54" s="29">
        <f t="shared" si="1"/>
        <v>13581415.38324043</v>
      </c>
      <c r="W54" s="30">
        <f t="shared" si="9"/>
        <v>0.68144731667893932</v>
      </c>
    </row>
    <row r="55" spans="1:23" s="8" customFormat="1" x14ac:dyDescent="0.25">
      <c r="A55" s="9">
        <v>52</v>
      </c>
      <c r="B55" s="28" t="s">
        <v>98</v>
      </c>
      <c r="C55" s="10" t="s">
        <v>124</v>
      </c>
      <c r="D55" s="5">
        <v>6</v>
      </c>
      <c r="E55" s="6">
        <v>568.51999999999975</v>
      </c>
      <c r="F55" s="24">
        <v>746.8900000000001</v>
      </c>
      <c r="G55" s="52">
        <v>1113.0499999999993</v>
      </c>
      <c r="H55" s="24">
        <f t="shared" si="2"/>
        <v>2428.4599999999991</v>
      </c>
      <c r="I55" s="45">
        <f t="shared" si="3"/>
        <v>8.6530883571661159E-3</v>
      </c>
      <c r="J55" s="11">
        <v>76870000</v>
      </c>
      <c r="K55" s="6">
        <f t="shared" si="4"/>
        <v>19217500</v>
      </c>
      <c r="L55" s="7">
        <f t="shared" si="5"/>
        <v>15374000</v>
      </c>
      <c r="M55" s="7">
        <f t="shared" si="0"/>
        <v>3843500</v>
      </c>
      <c r="N55" s="5">
        <f t="shared" si="6"/>
        <v>12016040.191854198</v>
      </c>
      <c r="O55" s="26">
        <v>0</v>
      </c>
      <c r="P55" s="26">
        <v>1</v>
      </c>
      <c r="Q55" s="26">
        <v>0</v>
      </c>
      <c r="R55" s="26">
        <v>1</v>
      </c>
      <c r="S55" s="26">
        <v>1</v>
      </c>
      <c r="T55" s="5">
        <f t="shared" si="7"/>
        <v>3</v>
      </c>
      <c r="U55" s="5">
        <f t="shared" si="8"/>
        <v>2306100.0000000005</v>
      </c>
      <c r="V55" s="29">
        <f t="shared" si="1"/>
        <v>14322140.191854198</v>
      </c>
      <c r="W55" s="30">
        <f t="shared" si="9"/>
        <v>0.74526552318741757</v>
      </c>
    </row>
    <row r="56" spans="1:23" s="8" customFormat="1" x14ac:dyDescent="0.25">
      <c r="A56" s="9">
        <v>53</v>
      </c>
      <c r="B56" s="28" t="s">
        <v>99</v>
      </c>
      <c r="C56" s="10" t="s">
        <v>123</v>
      </c>
      <c r="D56" s="5">
        <v>6</v>
      </c>
      <c r="E56" s="6">
        <v>491.26999999999992</v>
      </c>
      <c r="F56" s="24">
        <v>552.05000000000052</v>
      </c>
      <c r="G56" s="52">
        <v>1161.3799999999983</v>
      </c>
      <c r="H56" s="24">
        <f t="shared" si="2"/>
        <v>2204.6999999999989</v>
      </c>
      <c r="I56" s="45">
        <f t="shared" si="3"/>
        <v>7.8557867541751286E-3</v>
      </c>
      <c r="J56" s="11">
        <v>109613000</v>
      </c>
      <c r="K56" s="6">
        <f t="shared" si="4"/>
        <v>27403250</v>
      </c>
      <c r="L56" s="7">
        <f t="shared" si="5"/>
        <v>21922600</v>
      </c>
      <c r="M56" s="7">
        <f t="shared" si="0"/>
        <v>5480650</v>
      </c>
      <c r="N56" s="5">
        <f t="shared" si="6"/>
        <v>10908873.858733907</v>
      </c>
      <c r="O56" s="26">
        <v>0</v>
      </c>
      <c r="P56" s="26">
        <v>1</v>
      </c>
      <c r="Q56" s="26">
        <v>1</v>
      </c>
      <c r="R56" s="26">
        <v>0</v>
      </c>
      <c r="S56" s="26">
        <v>1</v>
      </c>
      <c r="T56" s="5">
        <f t="shared" si="7"/>
        <v>3</v>
      </c>
      <c r="U56" s="5">
        <f t="shared" si="8"/>
        <v>3288390.0000000005</v>
      </c>
      <c r="V56" s="29">
        <f t="shared" si="1"/>
        <v>14197263.858733907</v>
      </c>
      <c r="W56" s="30">
        <f t="shared" si="9"/>
        <v>0.5180868641031231</v>
      </c>
    </row>
    <row r="57" spans="1:23" s="8" customFormat="1" x14ac:dyDescent="0.25">
      <c r="A57" s="9">
        <v>54</v>
      </c>
      <c r="B57" s="28" t="s">
        <v>100</v>
      </c>
      <c r="C57" s="10" t="s">
        <v>121</v>
      </c>
      <c r="D57" s="5">
        <v>7</v>
      </c>
      <c r="E57" s="6">
        <v>254.85000000000042</v>
      </c>
      <c r="F57" s="24">
        <v>150.56000000000009</v>
      </c>
      <c r="G57" s="52">
        <v>1233.9999999999877</v>
      </c>
      <c r="H57" s="24">
        <f t="shared" si="2"/>
        <v>1639.4099999999883</v>
      </c>
      <c r="I57" s="45">
        <f t="shared" si="3"/>
        <v>5.8415454994612251E-3</v>
      </c>
      <c r="J57" s="11">
        <v>97227000</v>
      </c>
      <c r="K57" s="6">
        <f t="shared" si="4"/>
        <v>24306750</v>
      </c>
      <c r="L57" s="7">
        <f t="shared" si="5"/>
        <v>19445400</v>
      </c>
      <c r="M57" s="7">
        <f t="shared" si="0"/>
        <v>4861350</v>
      </c>
      <c r="N57" s="5">
        <f t="shared" si="6"/>
        <v>8111814.2571537346</v>
      </c>
      <c r="O57" s="26">
        <v>1</v>
      </c>
      <c r="P57" s="26">
        <v>1</v>
      </c>
      <c r="Q57" s="26">
        <v>1</v>
      </c>
      <c r="R57" s="26">
        <v>1</v>
      </c>
      <c r="S57" s="26">
        <v>1</v>
      </c>
      <c r="T57" s="5">
        <f t="shared" si="7"/>
        <v>5</v>
      </c>
      <c r="U57" s="5">
        <f t="shared" si="8"/>
        <v>4861350</v>
      </c>
      <c r="V57" s="29">
        <f t="shared" si="1"/>
        <v>12973164.257153735</v>
      </c>
      <c r="W57" s="30">
        <f t="shared" si="9"/>
        <v>0.53372681486228046</v>
      </c>
    </row>
    <row r="58" spans="1:23" s="8" customFormat="1" x14ac:dyDescent="0.25">
      <c r="A58" s="9">
        <v>55</v>
      </c>
      <c r="B58" s="28" t="s">
        <v>101</v>
      </c>
      <c r="C58" s="10" t="s">
        <v>125</v>
      </c>
      <c r="D58" s="5">
        <v>8</v>
      </c>
      <c r="E58" s="6">
        <v>1921.390000000019</v>
      </c>
      <c r="F58" s="24">
        <v>2345.9700000000148</v>
      </c>
      <c r="G58" s="52">
        <v>3115.2099999999923</v>
      </c>
      <c r="H58" s="24">
        <f t="shared" si="2"/>
        <v>7382.5700000000252</v>
      </c>
      <c r="I58" s="45">
        <f t="shared" si="3"/>
        <v>2.6305572466898405E-2</v>
      </c>
      <c r="J58" s="11">
        <v>81842000</v>
      </c>
      <c r="K58" s="6">
        <f t="shared" si="4"/>
        <v>20460500</v>
      </c>
      <c r="L58" s="7">
        <f t="shared" si="5"/>
        <v>16368400</v>
      </c>
      <c r="M58" s="7">
        <f t="shared" si="0"/>
        <v>4092100</v>
      </c>
      <c r="N58" s="5">
        <f t="shared" si="6"/>
        <v>36529017.500464238</v>
      </c>
      <c r="O58" s="26">
        <v>1</v>
      </c>
      <c r="P58" s="26">
        <v>1</v>
      </c>
      <c r="Q58" s="26">
        <v>0</v>
      </c>
      <c r="R58" s="26">
        <v>0</v>
      </c>
      <c r="S58" s="26">
        <v>0</v>
      </c>
      <c r="T58" s="5">
        <f t="shared" si="7"/>
        <v>2</v>
      </c>
      <c r="U58" s="5">
        <f t="shared" si="8"/>
        <v>1636840</v>
      </c>
      <c r="V58" s="29">
        <f t="shared" si="1"/>
        <v>38165857.500464238</v>
      </c>
      <c r="W58" s="30">
        <f t="shared" si="9"/>
        <v>1.865343344515737</v>
      </c>
    </row>
    <row r="59" spans="1:23" s="8" customFormat="1" x14ac:dyDescent="0.25">
      <c r="A59" s="9">
        <v>56</v>
      </c>
      <c r="B59" s="28" t="s">
        <v>102</v>
      </c>
      <c r="C59" s="10" t="s">
        <v>115</v>
      </c>
      <c r="D59" s="5">
        <v>9</v>
      </c>
      <c r="E59" s="6">
        <v>850.72999999999615</v>
      </c>
      <c r="F59" s="24">
        <v>1088.5299999999982</v>
      </c>
      <c r="G59" s="52">
        <v>1511.9100000000058</v>
      </c>
      <c r="H59" s="24">
        <f t="shared" si="2"/>
        <v>3451.17</v>
      </c>
      <c r="I59" s="45">
        <f t="shared" si="3"/>
        <v>1.2297208496578489E-2</v>
      </c>
      <c r="J59" s="11">
        <v>70860000</v>
      </c>
      <c r="K59" s="6">
        <f t="shared" si="4"/>
        <v>17715000</v>
      </c>
      <c r="L59" s="7">
        <f t="shared" si="5"/>
        <v>14172000</v>
      </c>
      <c r="M59" s="7">
        <f t="shared" si="0"/>
        <v>3543000</v>
      </c>
      <c r="N59" s="5">
        <f t="shared" si="6"/>
        <v>17076417.741664048</v>
      </c>
      <c r="O59" s="26">
        <v>1</v>
      </c>
      <c r="P59" s="26">
        <v>1</v>
      </c>
      <c r="Q59" s="26">
        <v>1</v>
      </c>
      <c r="R59" s="26">
        <v>0</v>
      </c>
      <c r="S59" s="26">
        <v>1</v>
      </c>
      <c r="T59" s="5">
        <f t="shared" si="7"/>
        <v>4</v>
      </c>
      <c r="U59" s="5">
        <f t="shared" si="8"/>
        <v>2834400</v>
      </c>
      <c r="V59" s="29">
        <f t="shared" si="1"/>
        <v>19910817.741664048</v>
      </c>
      <c r="W59" s="30">
        <f t="shared" si="9"/>
        <v>1.1239524550755884</v>
      </c>
    </row>
    <row r="60" spans="1:23" s="8" customFormat="1" ht="15.75" thickBot="1" x14ac:dyDescent="0.3">
      <c r="A60" s="9">
        <v>57</v>
      </c>
      <c r="B60" s="28" t="s">
        <v>103</v>
      </c>
      <c r="C60" s="10" t="s">
        <v>104</v>
      </c>
      <c r="D60" s="5">
        <v>3</v>
      </c>
      <c r="E60" s="6">
        <v>975.38000000000181</v>
      </c>
      <c r="F60" s="24">
        <v>903.63000000000011</v>
      </c>
      <c r="G60" s="52">
        <v>1123.1800000000007</v>
      </c>
      <c r="H60" s="24">
        <f t="shared" si="2"/>
        <v>3002.1900000000028</v>
      </c>
      <c r="I60" s="45">
        <f t="shared" si="3"/>
        <v>1.0697403018785806E-2</v>
      </c>
      <c r="J60" s="11">
        <v>44964000</v>
      </c>
      <c r="K60" s="6">
        <f t="shared" si="4"/>
        <v>11241000</v>
      </c>
      <c r="L60" s="7">
        <f t="shared" si="5"/>
        <v>8992800</v>
      </c>
      <c r="M60" s="7">
        <f t="shared" si="0"/>
        <v>2248200</v>
      </c>
      <c r="N60" s="5">
        <f t="shared" si="6"/>
        <v>14854860.983332155</v>
      </c>
      <c r="O60" s="26">
        <v>1.25</v>
      </c>
      <c r="P60" s="26">
        <v>0</v>
      </c>
      <c r="Q60" s="26">
        <v>1.25</v>
      </c>
      <c r="R60" s="26">
        <v>0</v>
      </c>
      <c r="S60" s="26">
        <v>0</v>
      </c>
      <c r="T60" s="55">
        <f>O60+P60+Q60+R60+S60</f>
        <v>2.5</v>
      </c>
      <c r="U60" s="5">
        <f t="shared" si="8"/>
        <v>1124100</v>
      </c>
      <c r="V60" s="29">
        <f t="shared" si="1"/>
        <v>15978960.983332155</v>
      </c>
      <c r="W60" s="30">
        <f t="shared" si="9"/>
        <v>1.421489278830367</v>
      </c>
    </row>
    <row r="61" spans="1:23" s="19" customFormat="1" ht="15.75" thickBot="1" x14ac:dyDescent="0.3">
      <c r="A61" s="33"/>
      <c r="B61" s="33"/>
      <c r="C61" s="33"/>
      <c r="D61" s="12"/>
      <c r="E61" s="13">
        <f>SUM(E4:E60)</f>
        <v>71995.079999999638</v>
      </c>
      <c r="F61" s="13">
        <f>SUM(F4:F60)</f>
        <v>87809.579999999012</v>
      </c>
      <c r="G61" s="13">
        <f>SUM(G4:G60)</f>
        <v>120841.95999999859</v>
      </c>
      <c r="H61" s="50">
        <f t="shared" ref="H61" si="10">SUM(E61:G61)</f>
        <v>280646.6199999972</v>
      </c>
      <c r="I61" s="12">
        <f>SUM(I4:I60)</f>
        <v>1</v>
      </c>
      <c r="J61" s="14">
        <f>SUM(J4:J60)</f>
        <v>6369129000</v>
      </c>
      <c r="K61" s="15">
        <f>SUM(K4:K60)</f>
        <v>1592282250</v>
      </c>
      <c r="L61" s="16">
        <f>SUM(L4:L60)+U62</f>
        <v>1388641800</v>
      </c>
      <c r="M61" s="13">
        <f t="shared" ref="M61:U61" si="11">SUM(M4:M60)</f>
        <v>318456450</v>
      </c>
      <c r="N61" s="17">
        <f t="shared" si="11"/>
        <v>1388641800.0000002</v>
      </c>
      <c r="O61" s="51">
        <f>SUM(O4:O60)</f>
        <v>31.25</v>
      </c>
      <c r="P61" s="51">
        <f t="shared" ref="P61:T61" si="12">SUM(P4:P60)</f>
        <v>35</v>
      </c>
      <c r="Q61" s="51">
        <f t="shared" si="12"/>
        <v>40.25</v>
      </c>
      <c r="R61" s="51">
        <f t="shared" si="12"/>
        <v>27</v>
      </c>
      <c r="S61" s="51">
        <f t="shared" si="12"/>
        <v>40</v>
      </c>
      <c r="T61" s="51">
        <f t="shared" si="12"/>
        <v>173.5</v>
      </c>
      <c r="U61" s="18">
        <f t="shared" si="11"/>
        <v>203640450</v>
      </c>
      <c r="V61" s="31">
        <f t="shared" si="1"/>
        <v>1592282250.0000002</v>
      </c>
      <c r="W61" s="32"/>
    </row>
    <row r="62" spans="1:23" s="19" customFormat="1" ht="15.75" thickBot="1" x14ac:dyDescent="0.3">
      <c r="C62" s="20"/>
      <c r="G62" s="48"/>
      <c r="K62" s="20"/>
      <c r="L62" s="21">
        <f>L61+M61-U62</f>
        <v>1592282250</v>
      </c>
      <c r="O62" s="47"/>
      <c r="P62" s="47"/>
      <c r="Q62" s="47"/>
      <c r="R62" s="47"/>
      <c r="S62" s="47"/>
      <c r="U62" s="22">
        <f>M61-U61</f>
        <v>114816000</v>
      </c>
      <c r="V62" s="23"/>
    </row>
    <row r="63" spans="1:23" ht="15.75" x14ac:dyDescent="0.25">
      <c r="C63" s="36"/>
      <c r="G63" s="46"/>
      <c r="O63" s="46"/>
      <c r="P63" s="46"/>
      <c r="Q63" s="46"/>
      <c r="R63" s="46"/>
      <c r="S63" s="46"/>
      <c r="T63" s="37"/>
      <c r="U63" s="59"/>
      <c r="V63" s="37"/>
    </row>
    <row r="64" spans="1:23" ht="15.75" x14ac:dyDescent="0.25">
      <c r="C64" s="36"/>
      <c r="T64" s="61"/>
      <c r="U64" s="61"/>
      <c r="V64" s="61"/>
      <c r="W64" s="61"/>
    </row>
    <row r="65" spans="3:23" ht="15.75" x14ac:dyDescent="0.25">
      <c r="C65" s="36"/>
      <c r="T65" s="61"/>
      <c r="U65" s="61"/>
      <c r="V65" s="61"/>
      <c r="W65" s="61"/>
    </row>
    <row r="66" spans="3:23" x14ac:dyDescent="0.25">
      <c r="C66" s="36"/>
    </row>
    <row r="67" spans="3:23" x14ac:dyDescent="0.25">
      <c r="C67" s="36"/>
    </row>
    <row r="68" spans="3:23" x14ac:dyDescent="0.25">
      <c r="C68" s="36"/>
    </row>
    <row r="69" spans="3:23" x14ac:dyDescent="0.25">
      <c r="C69" s="36"/>
    </row>
    <row r="70" spans="3:23" x14ac:dyDescent="0.25">
      <c r="C70" s="36"/>
    </row>
    <row r="71" spans="3:23" x14ac:dyDescent="0.25">
      <c r="C71" s="36"/>
    </row>
    <row r="72" spans="3:23" x14ac:dyDescent="0.25">
      <c r="C72" s="36"/>
    </row>
    <row r="73" spans="3:23" x14ac:dyDescent="0.25">
      <c r="C73" s="36"/>
    </row>
    <row r="74" spans="3:23" x14ac:dyDescent="0.25">
      <c r="C74" s="36"/>
    </row>
    <row r="75" spans="3:23" x14ac:dyDescent="0.25">
      <c r="C75" s="36"/>
    </row>
    <row r="76" spans="3:23" x14ac:dyDescent="0.25">
      <c r="C76" s="36"/>
    </row>
  </sheetData>
  <mergeCells count="3">
    <mergeCell ref="A1:I1"/>
    <mergeCell ref="T64:W64"/>
    <mergeCell ref="T65:W65"/>
  </mergeCells>
  <conditionalFormatting sqref="J29:J58 J4:M4 K5:M60">
    <cfRule type="cellIs" priority="10" stopIfTrue="1" operator="equal">
      <formula>0</formula>
    </cfRule>
  </conditionalFormatting>
  <conditionalFormatting sqref="J28">
    <cfRule type="cellIs" priority="2" stopIfTrue="1" operator="equal">
      <formula>0</formula>
    </cfRule>
  </conditionalFormatting>
  <conditionalFormatting sqref="J59">
    <cfRule type="cellIs" priority="9" stopIfTrue="1" operator="equal">
      <formula>0</formula>
    </cfRule>
  </conditionalFormatting>
  <conditionalFormatting sqref="J5 J7 J9 J11 J13 J15 J17 J19 J21 J23 J25 J27 J29 J31 J33 J35 J37 J39 J41 J43 J45 J47 J49 J51 J53 J55 J57 J59 J61">
    <cfRule type="cellIs" priority="8" stopIfTrue="1" operator="equal">
      <formula>0</formula>
    </cfRule>
  </conditionalFormatting>
  <conditionalFormatting sqref="J6">
    <cfRule type="cellIs" priority="7" stopIfTrue="1" operator="equal">
      <formula>0</formula>
    </cfRule>
  </conditionalFormatting>
  <conditionalFormatting sqref="J7">
    <cfRule type="cellIs" priority="6" stopIfTrue="1" operator="equal">
      <formula>0</formula>
    </cfRule>
  </conditionalFormatting>
  <conditionalFormatting sqref="J8">
    <cfRule type="cellIs" priority="5" stopIfTrue="1" operator="equal">
      <formula>0</formula>
    </cfRule>
  </conditionalFormatting>
  <conditionalFormatting sqref="J9:J27">
    <cfRule type="cellIs" priority="4" stopIfTrue="1" operator="equal">
      <formula>0</formula>
    </cfRule>
  </conditionalFormatting>
  <conditionalFormatting sqref="J60">
    <cfRule type="cellIs" priority="3" stopIfTrue="1" operator="equal">
      <formula>0</formula>
    </cfRule>
  </conditionalFormatting>
  <conditionalFormatting sqref="E4:E60">
    <cfRule type="cellIs" priority="1" stopIfTrue="1" operator="equal">
      <formula>0</formula>
    </cfRule>
  </conditionalFormatting>
  <dataValidations disablePrompts="1" count="1">
    <dataValidation allowBlank="1" showInputMessage="1" showErrorMessage="1" errorTitle="GRESKA!" error="Nisu dozvoljene izmene u Predracunu sredstava nakon 26.aprila 2012. u 8.35." sqref="J5:J60"/>
  </dataValidations>
  <pageMargins left="0.7" right="0.7" top="0.75" bottom="0.75" header="0.3" footer="0.3"/>
  <pageSetup orientation="portrait" horizontalDpi="300" verticalDpi="300" r:id="rId1"/>
  <headerFooter>
    <oddHeader>&amp;L&amp;"-,Bold"&amp;KFF0000UČINAK ZA 2. KVARTAL 2020.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2019-05-31T08:43:53Z</cp:lastPrinted>
  <dcterms:created xsi:type="dcterms:W3CDTF">2019-04-19T11:15:30Z</dcterms:created>
  <dcterms:modified xsi:type="dcterms:W3CDTF">2020-09-04T11:03:16Z</dcterms:modified>
</cp:coreProperties>
</file>